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105" yWindow="-15" windowWidth="11910" windowHeight="9255"/>
  </bookViews>
  <sheets>
    <sheet name="Plan1" sheetId="1" r:id="rId1"/>
    <sheet name="Plan2" sheetId="2" r:id="rId2"/>
    <sheet name="Plan3" sheetId="3" r:id="rId3"/>
  </sheets>
  <definedNames>
    <definedName name="_xlnm.Print_Area" localSheetId="0">Plan1!$A$1:$AD$205</definedName>
  </definedNames>
  <calcPr calcId="145621"/>
</workbook>
</file>

<file path=xl/calcChain.xml><?xml version="1.0" encoding="utf-8"?>
<calcChain xmlns="http://schemas.openxmlformats.org/spreadsheetml/2006/main">
  <c r="C28" i="1" l="1"/>
  <c r="E145" i="1" l="1"/>
  <c r="F145" i="1" s="1"/>
  <c r="F146" i="1" s="1"/>
  <c r="D155" i="1" s="1"/>
  <c r="E136" i="1"/>
  <c r="F136" i="1" s="1"/>
  <c r="E135" i="1"/>
  <c r="F135" i="1" s="1"/>
  <c r="E134" i="1"/>
  <c r="F134" i="1" s="1"/>
  <c r="E133" i="1"/>
  <c r="F133" i="1" s="1"/>
  <c r="E132" i="1"/>
  <c r="F132" i="1" s="1"/>
  <c r="E131" i="1"/>
  <c r="F131" i="1" s="1"/>
  <c r="E130" i="1"/>
  <c r="F130" i="1" s="1"/>
  <c r="E129" i="1"/>
  <c r="F129" i="1" s="1"/>
  <c r="E128" i="1"/>
  <c r="F128" i="1" s="1"/>
  <c r="E127" i="1"/>
  <c r="F127" i="1" s="1"/>
  <c r="E126" i="1"/>
  <c r="F126" i="1" s="1"/>
  <c r="E125" i="1"/>
  <c r="E124" i="1"/>
  <c r="F124" i="1" s="1"/>
  <c r="N203" i="1" l="1"/>
  <c r="E137" i="1"/>
  <c r="D199" i="1" s="1"/>
  <c r="E146" i="1"/>
  <c r="D203" i="1" s="1"/>
  <c r="F125" i="1"/>
  <c r="F137" i="1" s="1"/>
  <c r="B195" i="1"/>
  <c r="A195" i="1"/>
  <c r="C193" i="1"/>
  <c r="B193" i="1"/>
  <c r="A193" i="1"/>
  <c r="C192" i="1"/>
  <c r="B192" i="1"/>
  <c r="A192" i="1"/>
  <c r="C190" i="1"/>
  <c r="B190" i="1"/>
  <c r="A190" i="1"/>
  <c r="L188" i="1"/>
  <c r="K188" i="1"/>
  <c r="C188" i="1"/>
  <c r="B188" i="1"/>
  <c r="A188" i="1"/>
  <c r="AD187" i="1"/>
  <c r="AC187" i="1"/>
  <c r="AB187" i="1"/>
  <c r="AA187" i="1"/>
  <c r="Z187" i="1"/>
  <c r="Y187" i="1"/>
  <c r="X187" i="1"/>
  <c r="W187" i="1"/>
  <c r="V187" i="1"/>
  <c r="U187" i="1"/>
  <c r="T187" i="1"/>
  <c r="S187" i="1"/>
  <c r="R187" i="1"/>
  <c r="Q187" i="1"/>
  <c r="P187" i="1"/>
  <c r="O187" i="1"/>
  <c r="L187" i="1"/>
  <c r="K187" i="1"/>
  <c r="J187" i="1"/>
  <c r="I187" i="1"/>
  <c r="H187" i="1"/>
  <c r="G187" i="1"/>
  <c r="F187" i="1"/>
  <c r="E187" i="1"/>
  <c r="AD186" i="1"/>
  <c r="AC186" i="1"/>
  <c r="AB186" i="1"/>
  <c r="AA186" i="1"/>
  <c r="Z186" i="1"/>
  <c r="Y186" i="1"/>
  <c r="X186" i="1"/>
  <c r="W186" i="1"/>
  <c r="V186" i="1"/>
  <c r="U186" i="1"/>
  <c r="T186" i="1"/>
  <c r="S186" i="1"/>
  <c r="R186" i="1"/>
  <c r="Q186" i="1"/>
  <c r="P186" i="1"/>
  <c r="O186" i="1"/>
  <c r="L186" i="1"/>
  <c r="K186" i="1"/>
  <c r="J186" i="1"/>
  <c r="I186" i="1"/>
  <c r="H186" i="1"/>
  <c r="G186" i="1"/>
  <c r="F186" i="1"/>
  <c r="E186" i="1"/>
  <c r="C186" i="1"/>
  <c r="B186" i="1"/>
  <c r="A186" i="1"/>
  <c r="C184" i="1"/>
  <c r="B184" i="1"/>
  <c r="A184" i="1"/>
  <c r="C182" i="1"/>
  <c r="B182" i="1"/>
  <c r="A182" i="1"/>
  <c r="C178" i="1"/>
  <c r="B178" i="1"/>
  <c r="A178" i="1"/>
  <c r="C177" i="1"/>
  <c r="B177" i="1"/>
  <c r="A177" i="1"/>
  <c r="C175" i="1"/>
  <c r="B175" i="1"/>
  <c r="A175" i="1"/>
  <c r="C173" i="1"/>
  <c r="B173" i="1"/>
  <c r="A173" i="1"/>
  <c r="AD172" i="1"/>
  <c r="AC172" i="1"/>
  <c r="AB172" i="1"/>
  <c r="AA172" i="1"/>
  <c r="Z172" i="1"/>
  <c r="Y172" i="1"/>
  <c r="X172" i="1"/>
  <c r="W172" i="1"/>
  <c r="AD171" i="1"/>
  <c r="AC171" i="1"/>
  <c r="AB171" i="1"/>
  <c r="AA171" i="1"/>
  <c r="Z171" i="1"/>
  <c r="Y171" i="1"/>
  <c r="X171" i="1"/>
  <c r="W171" i="1"/>
  <c r="C171" i="1"/>
  <c r="B171" i="1"/>
  <c r="A171" i="1"/>
  <c r="V170" i="1"/>
  <c r="U170" i="1"/>
  <c r="T170" i="1"/>
  <c r="S170" i="1"/>
  <c r="R170" i="1"/>
  <c r="Q170" i="1"/>
  <c r="P170" i="1"/>
  <c r="O170" i="1"/>
  <c r="V169" i="1"/>
  <c r="U169" i="1"/>
  <c r="T169" i="1"/>
  <c r="S169" i="1"/>
  <c r="R169" i="1"/>
  <c r="Q169" i="1"/>
  <c r="P169" i="1"/>
  <c r="O169" i="1"/>
  <c r="C169" i="1"/>
  <c r="B169" i="1"/>
  <c r="A169" i="1"/>
  <c r="C167" i="1"/>
  <c r="B167" i="1"/>
  <c r="A167" i="1"/>
  <c r="C114" i="1"/>
  <c r="C195" i="1" s="1"/>
  <c r="N102" i="1"/>
  <c r="M102" i="1"/>
  <c r="D102" i="1"/>
  <c r="N101" i="1"/>
  <c r="N187" i="1" s="1"/>
  <c r="M101" i="1"/>
  <c r="M187" i="1" s="1"/>
  <c r="D101" i="1"/>
  <c r="D187" i="1" s="1"/>
  <c r="N100" i="1"/>
  <c r="N186" i="1" s="1"/>
  <c r="M100" i="1"/>
  <c r="M186" i="1" s="1"/>
  <c r="D100" i="1"/>
  <c r="D186" i="1" s="1"/>
  <c r="AC82" i="1"/>
  <c r="AA82" i="1"/>
  <c r="AB82" i="1" s="1"/>
  <c r="AB178" i="1" s="1"/>
  <c r="Y82" i="1"/>
  <c r="W82" i="1"/>
  <c r="W178" i="1" s="1"/>
  <c r="N81" i="1"/>
  <c r="M81" i="1"/>
  <c r="N80" i="1"/>
  <c r="M80" i="1"/>
  <c r="N79" i="1"/>
  <c r="M79" i="1"/>
  <c r="N78" i="1"/>
  <c r="M78" i="1"/>
  <c r="N77" i="1"/>
  <c r="M77" i="1"/>
  <c r="N76" i="1"/>
  <c r="M76" i="1"/>
  <c r="N75" i="1"/>
  <c r="M75" i="1"/>
  <c r="N74" i="1"/>
  <c r="M74" i="1"/>
  <c r="N73" i="1"/>
  <c r="M73" i="1"/>
  <c r="N72" i="1"/>
  <c r="M72" i="1"/>
  <c r="N71" i="1"/>
  <c r="M71" i="1"/>
  <c r="N70" i="1"/>
  <c r="M70" i="1"/>
  <c r="N69" i="1"/>
  <c r="M69" i="1"/>
  <c r="N68" i="1"/>
  <c r="M68" i="1"/>
  <c r="R66" i="1"/>
  <c r="R65" i="1"/>
  <c r="R64" i="1"/>
  <c r="R63" i="1"/>
  <c r="R62" i="1"/>
  <c r="R61" i="1"/>
  <c r="R60" i="1"/>
  <c r="R59" i="1"/>
  <c r="R58" i="1"/>
  <c r="C47" i="1"/>
  <c r="C97" i="1" s="1"/>
  <c r="X44" i="1"/>
  <c r="AD43" i="1"/>
  <c r="AB43" i="1"/>
  <c r="Z43" i="1"/>
  <c r="V43" i="1"/>
  <c r="T43" i="1"/>
  <c r="R43" i="1"/>
  <c r="K43" i="1"/>
  <c r="I43" i="1"/>
  <c r="G43" i="1"/>
  <c r="X42" i="1"/>
  <c r="P42" i="1"/>
  <c r="E42" i="1"/>
  <c r="D26" i="1"/>
  <c r="D31" i="1" s="1"/>
  <c r="D25" i="1"/>
  <c r="D30" i="1" s="1"/>
  <c r="D24" i="1"/>
  <c r="D29" i="1" s="1"/>
  <c r="D23" i="1"/>
  <c r="D28" i="1" s="1"/>
  <c r="E19" i="1"/>
  <c r="D19" i="1"/>
  <c r="C19" i="1"/>
  <c r="E18" i="1"/>
  <c r="D18" i="1"/>
  <c r="C18" i="1"/>
  <c r="E17" i="1"/>
  <c r="D17" i="1"/>
  <c r="C17" i="1"/>
  <c r="E16" i="1"/>
  <c r="D16" i="1"/>
  <c r="C16" i="1"/>
  <c r="D154" i="1" l="1"/>
  <c r="N199" i="1"/>
  <c r="C155" i="1"/>
  <c r="M203" i="1"/>
  <c r="C154" i="1"/>
  <c r="M199" i="1"/>
  <c r="J43" i="1"/>
  <c r="H43" i="1"/>
  <c r="L43" i="1"/>
  <c r="F42" i="1"/>
  <c r="AA178" i="1"/>
  <c r="E24" i="1"/>
  <c r="E29" i="1" s="1"/>
  <c r="E26" i="1"/>
  <c r="E31" i="1" s="1"/>
  <c r="F24" i="1"/>
  <c r="Y39" i="1" s="1"/>
  <c r="Y45" i="1" s="1"/>
  <c r="Z45" i="1" s="1"/>
  <c r="E23" i="1"/>
  <c r="O39" i="1" s="1"/>
  <c r="O46" i="1" s="1"/>
  <c r="F26" i="1"/>
  <c r="E25" i="1"/>
  <c r="F23" i="1"/>
  <c r="W39" i="1" s="1"/>
  <c r="F25" i="1"/>
  <c r="AA39" i="1" s="1"/>
  <c r="AC178" i="1"/>
  <c r="AD82" i="1"/>
  <c r="AD178" i="1" s="1"/>
  <c r="Y178" i="1"/>
  <c r="Z82" i="1"/>
  <c r="Z178" i="1" s="1"/>
  <c r="X82" i="1"/>
  <c r="X178" i="1" s="1"/>
  <c r="Q51" i="1" l="1"/>
  <c r="Q67" i="1" s="1"/>
  <c r="P39" i="1"/>
  <c r="P167" i="1" s="1"/>
  <c r="Q39" i="1"/>
  <c r="Q167" i="1" s="1"/>
  <c r="U90" i="1"/>
  <c r="U91" i="1" s="1"/>
  <c r="U103" i="1"/>
  <c r="Q90" i="1"/>
  <c r="Q182" i="1" s="1"/>
  <c r="Q103" i="1"/>
  <c r="Y44" i="1"/>
  <c r="Z44" i="1" s="1"/>
  <c r="U39" i="1"/>
  <c r="U41" i="1" s="1"/>
  <c r="E28" i="1"/>
  <c r="O47" i="1"/>
  <c r="P47" i="1" s="1"/>
  <c r="Y42" i="1"/>
  <c r="Z42" i="1" s="1"/>
  <c r="U51" i="1"/>
  <c r="U171" i="1" s="1"/>
  <c r="Y40" i="1"/>
  <c r="Z40" i="1" s="1"/>
  <c r="Z39" i="1"/>
  <c r="Z167" i="1" s="1"/>
  <c r="Y167" i="1"/>
  <c r="U53" i="1"/>
  <c r="K53" i="1" s="1"/>
  <c r="Y47" i="1"/>
  <c r="Z47" i="1" s="1"/>
  <c r="Y41" i="1"/>
  <c r="Z41" i="1" s="1"/>
  <c r="Y48" i="1"/>
  <c r="Y169" i="1" s="1"/>
  <c r="F29" i="1"/>
  <c r="Y46" i="1"/>
  <c r="Z46" i="1" s="1"/>
  <c r="O45" i="1"/>
  <c r="P45" i="1" s="1"/>
  <c r="O40" i="1"/>
  <c r="P40" i="1" s="1"/>
  <c r="O167" i="1"/>
  <c r="O51" i="1"/>
  <c r="O56" i="1" s="1"/>
  <c r="O41" i="1"/>
  <c r="P41" i="1" s="1"/>
  <c r="O44" i="1"/>
  <c r="P44" i="1" s="1"/>
  <c r="F44" i="1" s="1"/>
  <c r="O43" i="1"/>
  <c r="P43" i="1" s="1"/>
  <c r="S51" i="1"/>
  <c r="S39" i="1"/>
  <c r="I39" i="1" s="1"/>
  <c r="I167" i="1" s="1"/>
  <c r="AC39" i="1"/>
  <c r="AC48" i="1"/>
  <c r="F31" i="1"/>
  <c r="AC103" i="1" s="1"/>
  <c r="E30" i="1"/>
  <c r="Q54" i="1"/>
  <c r="Q56" i="1"/>
  <c r="Q52" i="1"/>
  <c r="Q184" i="1"/>
  <c r="R184" i="1"/>
  <c r="AA48" i="1"/>
  <c r="F30" i="1"/>
  <c r="W48" i="1"/>
  <c r="F28" i="1"/>
  <c r="P46" i="1"/>
  <c r="U45" i="1" l="1"/>
  <c r="Q53" i="1"/>
  <c r="Q55" i="1" s="1"/>
  <c r="Q171" i="1"/>
  <c r="Q40" i="1"/>
  <c r="R40" i="1" s="1"/>
  <c r="Q44" i="1"/>
  <c r="R44" i="1" s="1"/>
  <c r="H44" i="1" s="1"/>
  <c r="G51" i="1"/>
  <c r="G171" i="1" s="1"/>
  <c r="R51" i="1"/>
  <c r="H51" i="1" s="1"/>
  <c r="H171" i="1" s="1"/>
  <c r="Q82" i="1"/>
  <c r="Q178" i="1" s="1"/>
  <c r="Q47" i="1"/>
  <c r="R47" i="1" s="1"/>
  <c r="H47" i="1" s="1"/>
  <c r="R39" i="1"/>
  <c r="R167" i="1" s="1"/>
  <c r="Q46" i="1"/>
  <c r="G46" i="1" s="1"/>
  <c r="G39" i="1"/>
  <c r="G167" i="1" s="1"/>
  <c r="Q41" i="1"/>
  <c r="R41" i="1" s="1"/>
  <c r="H41" i="1" s="1"/>
  <c r="Y67" i="1"/>
  <c r="Z67" i="1" s="1"/>
  <c r="Z177" i="1" s="1"/>
  <c r="V90" i="1"/>
  <c r="V182" i="1" s="1"/>
  <c r="G48" i="1"/>
  <c r="G169" i="1" s="1"/>
  <c r="U182" i="1"/>
  <c r="Q91" i="1"/>
  <c r="Q92" i="1" s="1"/>
  <c r="T39" i="1"/>
  <c r="T167" i="1" s="1"/>
  <c r="Q42" i="1"/>
  <c r="G42" i="1" s="1"/>
  <c r="Q45" i="1"/>
  <c r="G45" i="1" s="1"/>
  <c r="E51" i="1"/>
  <c r="E171" i="1" s="1"/>
  <c r="R90" i="1"/>
  <c r="R182" i="1" s="1"/>
  <c r="U46" i="1"/>
  <c r="O82" i="1"/>
  <c r="O178" i="1" s="1"/>
  <c r="U47" i="1"/>
  <c r="V47" i="1" s="1"/>
  <c r="U40" i="1"/>
  <c r="V40" i="1" s="1"/>
  <c r="U167" i="1"/>
  <c r="S167" i="1"/>
  <c r="V39" i="1"/>
  <c r="V167" i="1" s="1"/>
  <c r="S41" i="1"/>
  <c r="T41" i="1" s="1"/>
  <c r="V53" i="1"/>
  <c r="L53" i="1" s="1"/>
  <c r="K39" i="1"/>
  <c r="K167" i="1" s="1"/>
  <c r="S47" i="1"/>
  <c r="T47" i="1" s="1"/>
  <c r="W90" i="1"/>
  <c r="W103" i="1"/>
  <c r="S90" i="1"/>
  <c r="S182" i="1" s="1"/>
  <c r="S103" i="1"/>
  <c r="Q114" i="1"/>
  <c r="Q195" i="1" s="1"/>
  <c r="Q105" i="1"/>
  <c r="Q107" i="1" s="1"/>
  <c r="Q109" i="1"/>
  <c r="Q110" i="1" s="1"/>
  <c r="Q108" i="1"/>
  <c r="Q104" i="1"/>
  <c r="R103" i="1"/>
  <c r="Q188" i="1"/>
  <c r="AA90" i="1"/>
  <c r="AA103" i="1"/>
  <c r="U56" i="1"/>
  <c r="U57" i="1" s="1"/>
  <c r="U58" i="1" s="1"/>
  <c r="O90" i="1"/>
  <c r="O96" i="1" s="1"/>
  <c r="O103" i="1"/>
  <c r="AC114" i="1"/>
  <c r="AC109" i="1"/>
  <c r="AC105" i="1"/>
  <c r="AC108" i="1"/>
  <c r="AC104" i="1"/>
  <c r="AC189" i="1" s="1"/>
  <c r="AD103" i="1"/>
  <c r="AC188" i="1"/>
  <c r="Y90" i="1"/>
  <c r="Y182" i="1" s="1"/>
  <c r="Y103" i="1"/>
  <c r="U114" i="1"/>
  <c r="V114" i="1" s="1"/>
  <c r="V195" i="1" s="1"/>
  <c r="U109" i="1"/>
  <c r="U110" i="1" s="1"/>
  <c r="U108" i="1"/>
  <c r="K108" i="1" s="1"/>
  <c r="L108" i="1" s="1"/>
  <c r="U105" i="1"/>
  <c r="U106" i="1" s="1"/>
  <c r="U104" i="1"/>
  <c r="V103" i="1"/>
  <c r="K103" i="1"/>
  <c r="U188" i="1"/>
  <c r="U42" i="1"/>
  <c r="V42" i="1" s="1"/>
  <c r="U44" i="1"/>
  <c r="V44" i="1" s="1"/>
  <c r="Y177" i="1"/>
  <c r="V184" i="1"/>
  <c r="D51" i="1"/>
  <c r="D171" i="1" s="1"/>
  <c r="O52" i="1"/>
  <c r="P52" i="1" s="1"/>
  <c r="Y168" i="1"/>
  <c r="P51" i="1"/>
  <c r="F51" i="1" s="1"/>
  <c r="O67" i="1"/>
  <c r="O177" i="1" s="1"/>
  <c r="O53" i="1"/>
  <c r="P53" i="1" s="1"/>
  <c r="F53" i="1" s="1"/>
  <c r="O171" i="1"/>
  <c r="E44" i="1"/>
  <c r="U54" i="1"/>
  <c r="U55" i="1"/>
  <c r="V55" i="1" s="1"/>
  <c r="U52" i="1"/>
  <c r="Z168" i="1"/>
  <c r="U82" i="1"/>
  <c r="V51" i="1"/>
  <c r="U67" i="1"/>
  <c r="K51" i="1"/>
  <c r="K171" i="1" s="1"/>
  <c r="U184" i="1"/>
  <c r="O168" i="1"/>
  <c r="S44" i="1"/>
  <c r="T44" i="1" s="1"/>
  <c r="O54" i="1"/>
  <c r="O173" i="1" s="1"/>
  <c r="Y50" i="1"/>
  <c r="Y49" i="1"/>
  <c r="Y54" i="1"/>
  <c r="Z48" i="1"/>
  <c r="Y56" i="1"/>
  <c r="G56" i="1" s="1"/>
  <c r="G175" i="1" s="1"/>
  <c r="S45" i="1"/>
  <c r="T45" i="1" s="1"/>
  <c r="S42" i="1"/>
  <c r="T42" i="1" s="1"/>
  <c r="S40" i="1"/>
  <c r="T40" i="1" s="1"/>
  <c r="S46" i="1"/>
  <c r="T46" i="1" s="1"/>
  <c r="AC167" i="1"/>
  <c r="AC45" i="1"/>
  <c r="AD45" i="1" s="1"/>
  <c r="AC42" i="1"/>
  <c r="AD42" i="1" s="1"/>
  <c r="AC44" i="1"/>
  <c r="AD44" i="1" s="1"/>
  <c r="AD39" i="1"/>
  <c r="AD167" i="1" s="1"/>
  <c r="AC41" i="1"/>
  <c r="AD41" i="1" s="1"/>
  <c r="AC47" i="1"/>
  <c r="AD47" i="1" s="1"/>
  <c r="AC40" i="1"/>
  <c r="AC46" i="1"/>
  <c r="AD46" i="1" s="1"/>
  <c r="Z184" i="1"/>
  <c r="Y184" i="1"/>
  <c r="AC56" i="1"/>
  <c r="AC169" i="1"/>
  <c r="AC54" i="1"/>
  <c r="AD48" i="1"/>
  <c r="AC49" i="1"/>
  <c r="AC67" i="1"/>
  <c r="AC50" i="1"/>
  <c r="K48" i="1"/>
  <c r="K169" i="1" s="1"/>
  <c r="AC90" i="1"/>
  <c r="S56" i="1"/>
  <c r="S54" i="1"/>
  <c r="S52" i="1"/>
  <c r="T51" i="1"/>
  <c r="S171" i="1"/>
  <c r="S82" i="1"/>
  <c r="I51" i="1"/>
  <c r="I171" i="1" s="1"/>
  <c r="S67" i="1"/>
  <c r="S53" i="1"/>
  <c r="W167" i="1"/>
  <c r="W47" i="1"/>
  <c r="W46" i="1"/>
  <c r="W45" i="1"/>
  <c r="W43" i="1"/>
  <c r="W40" i="1"/>
  <c r="W41" i="1"/>
  <c r="X39" i="1"/>
  <c r="E39" i="1"/>
  <c r="S184" i="1"/>
  <c r="O175" i="1"/>
  <c r="O57" i="1"/>
  <c r="P56" i="1"/>
  <c r="Q177" i="1"/>
  <c r="R67" i="1"/>
  <c r="U92" i="1"/>
  <c r="V91" i="1"/>
  <c r="U185" i="1"/>
  <c r="V185" i="1"/>
  <c r="V41" i="1"/>
  <c r="O184" i="1"/>
  <c r="P184" i="1"/>
  <c r="AA167" i="1"/>
  <c r="AA47" i="1"/>
  <c r="AB47" i="1" s="1"/>
  <c r="AA46" i="1"/>
  <c r="AB46" i="1" s="1"/>
  <c r="AA42" i="1"/>
  <c r="AB42" i="1" s="1"/>
  <c r="AA40" i="1"/>
  <c r="AA45" i="1"/>
  <c r="AB45" i="1" s="1"/>
  <c r="AB39" i="1"/>
  <c r="AA44" i="1"/>
  <c r="AB44" i="1" s="1"/>
  <c r="AA41" i="1"/>
  <c r="AB41" i="1" s="1"/>
  <c r="V45" i="1"/>
  <c r="W169" i="1"/>
  <c r="W67" i="1"/>
  <c r="W56" i="1"/>
  <c r="E56" i="1" s="1"/>
  <c r="W54" i="1"/>
  <c r="W50" i="1"/>
  <c r="X48" i="1"/>
  <c r="D48" i="1"/>
  <c r="D169" i="1" s="1"/>
  <c r="W49" i="1"/>
  <c r="E48" i="1"/>
  <c r="AA169" i="1"/>
  <c r="AA67" i="1"/>
  <c r="AA56" i="1"/>
  <c r="AA54" i="1"/>
  <c r="AA50" i="1"/>
  <c r="AB48" i="1"/>
  <c r="AA49" i="1"/>
  <c r="I48" i="1"/>
  <c r="I169" i="1" s="1"/>
  <c r="G184" i="1"/>
  <c r="H184" i="1"/>
  <c r="G52" i="1"/>
  <c r="R52" i="1"/>
  <c r="Q173" i="1"/>
  <c r="R54" i="1"/>
  <c r="P168" i="1"/>
  <c r="Q185" i="1"/>
  <c r="R185" i="1"/>
  <c r="Q175" i="1"/>
  <c r="R56" i="1"/>
  <c r="Q57" i="1"/>
  <c r="G53" i="1" l="1"/>
  <c r="G40" i="1"/>
  <c r="R53" i="1"/>
  <c r="H53" i="1" s="1"/>
  <c r="Q172" i="1"/>
  <c r="G44" i="1"/>
  <c r="R171" i="1"/>
  <c r="H39" i="1"/>
  <c r="H167" i="1" s="1"/>
  <c r="R82" i="1"/>
  <c r="H82" i="1" s="1"/>
  <c r="H178" i="1" s="1"/>
  <c r="G82" i="1"/>
  <c r="G178" i="1" s="1"/>
  <c r="G47" i="1"/>
  <c r="R46" i="1"/>
  <c r="H46" i="1" s="1"/>
  <c r="R45" i="1"/>
  <c r="H45" i="1" s="1"/>
  <c r="U195" i="1"/>
  <c r="Q193" i="1"/>
  <c r="Q190" i="1"/>
  <c r="R42" i="1"/>
  <c r="H42" i="1" s="1"/>
  <c r="G67" i="1"/>
  <c r="G177" i="1" s="1"/>
  <c r="R91" i="1"/>
  <c r="Q168" i="1"/>
  <c r="G41" i="1"/>
  <c r="O91" i="1"/>
  <c r="P82" i="1"/>
  <c r="F82" i="1" s="1"/>
  <c r="P171" i="1"/>
  <c r="U190" i="1"/>
  <c r="L41" i="1"/>
  <c r="U107" i="1"/>
  <c r="U191" i="1" s="1"/>
  <c r="R114" i="1"/>
  <c r="R195" i="1" s="1"/>
  <c r="Y91" i="1"/>
  <c r="Z91" i="1" s="1"/>
  <c r="K40" i="1"/>
  <c r="G90" i="1"/>
  <c r="G182" i="1" s="1"/>
  <c r="E82" i="1"/>
  <c r="E178" i="1" s="1"/>
  <c r="J39" i="1"/>
  <c r="J167" i="1" s="1"/>
  <c r="V109" i="1"/>
  <c r="V193" i="1" s="1"/>
  <c r="V105" i="1"/>
  <c r="V190" i="1" s="1"/>
  <c r="O95" i="1"/>
  <c r="P95" i="1" s="1"/>
  <c r="K45" i="1"/>
  <c r="U174" i="1"/>
  <c r="D82" i="1"/>
  <c r="D178" i="1" s="1"/>
  <c r="K46" i="1"/>
  <c r="V57" i="1"/>
  <c r="Q106" i="1"/>
  <c r="R106" i="1" s="1"/>
  <c r="U168" i="1"/>
  <c r="R105" i="1"/>
  <c r="R190" i="1" s="1"/>
  <c r="P67" i="1"/>
  <c r="P177" i="1" s="1"/>
  <c r="V46" i="1"/>
  <c r="L46" i="1" s="1"/>
  <c r="U175" i="1"/>
  <c r="V56" i="1"/>
  <c r="V175" i="1" s="1"/>
  <c r="O94" i="1"/>
  <c r="P94" i="1" s="1"/>
  <c r="T90" i="1"/>
  <c r="T182" i="1" s="1"/>
  <c r="O92" i="1"/>
  <c r="P92" i="1" s="1"/>
  <c r="O97" i="1"/>
  <c r="P97" i="1" s="1"/>
  <c r="S91" i="1"/>
  <c r="S92" i="1" s="1"/>
  <c r="P90" i="1"/>
  <c r="P182" i="1" s="1"/>
  <c r="O93" i="1"/>
  <c r="P93" i="1" s="1"/>
  <c r="O182" i="1"/>
  <c r="G172" i="1"/>
  <c r="R109" i="1"/>
  <c r="R193" i="1" s="1"/>
  <c r="E52" i="1"/>
  <c r="E90" i="1"/>
  <c r="E182" i="1" s="1"/>
  <c r="I90" i="1"/>
  <c r="J90" i="1" s="1"/>
  <c r="K44" i="1"/>
  <c r="Z90" i="1"/>
  <c r="Z182" i="1" s="1"/>
  <c r="D90" i="1"/>
  <c r="D182" i="1" s="1"/>
  <c r="D53" i="1"/>
  <c r="V104" i="1"/>
  <c r="V189" i="1" s="1"/>
  <c r="V188" i="1"/>
  <c r="S114" i="1"/>
  <c r="S109" i="1"/>
  <c r="T109" i="1" s="1"/>
  <c r="T193" i="1" s="1"/>
  <c r="S108" i="1"/>
  <c r="S105" i="1"/>
  <c r="S106" i="1" s="1"/>
  <c r="T103" i="1"/>
  <c r="S104" i="1"/>
  <c r="I103" i="1"/>
  <c r="S188" i="1"/>
  <c r="K104" i="1"/>
  <c r="U189" i="1"/>
  <c r="AD104" i="1"/>
  <c r="AD189" i="1" s="1"/>
  <c r="AD188" i="1"/>
  <c r="R104" i="1"/>
  <c r="R189" i="1" s="1"/>
  <c r="R188" i="1"/>
  <c r="Y114" i="1"/>
  <c r="G114" i="1" s="1"/>
  <c r="H114" i="1" s="1"/>
  <c r="H195" i="1" s="1"/>
  <c r="Y109" i="1"/>
  <c r="G109" i="1" s="1"/>
  <c r="G193" i="1" s="1"/>
  <c r="Y108" i="1"/>
  <c r="G108" i="1" s="1"/>
  <c r="Y105" i="1"/>
  <c r="G105" i="1" s="1"/>
  <c r="H105" i="1" s="1"/>
  <c r="H190" i="1" s="1"/>
  <c r="Z103" i="1"/>
  <c r="Y104" i="1"/>
  <c r="Y189" i="1" s="1"/>
  <c r="Y188" i="1"/>
  <c r="AA114" i="1"/>
  <c r="AA109" i="1"/>
  <c r="AA108" i="1"/>
  <c r="AA105" i="1"/>
  <c r="AB103" i="1"/>
  <c r="AA104" i="1"/>
  <c r="AA189" i="1" s="1"/>
  <c r="AA188" i="1"/>
  <c r="Q189" i="1"/>
  <c r="W114" i="1"/>
  <c r="W109" i="1"/>
  <c r="W108" i="1"/>
  <c r="W105" i="1"/>
  <c r="W104" i="1"/>
  <c r="W189" i="1" s="1"/>
  <c r="X103" i="1"/>
  <c r="W188" i="1"/>
  <c r="L103" i="1"/>
  <c r="L189" i="1" s="1"/>
  <c r="K189" i="1"/>
  <c r="O114" i="1"/>
  <c r="O195" i="1" s="1"/>
  <c r="O108" i="1"/>
  <c r="E108" i="1" s="1"/>
  <c r="O105" i="1"/>
  <c r="O107" i="1" s="1"/>
  <c r="O109" i="1"/>
  <c r="O113" i="1" s="1"/>
  <c r="O104" i="1"/>
  <c r="P103" i="1"/>
  <c r="E103" i="1"/>
  <c r="O188" i="1"/>
  <c r="D103" i="1"/>
  <c r="D188" i="1" s="1"/>
  <c r="G103" i="1"/>
  <c r="O172" i="1"/>
  <c r="L45" i="1"/>
  <c r="K41" i="1"/>
  <c r="O55" i="1"/>
  <c r="O174" i="1" s="1"/>
  <c r="U193" i="1"/>
  <c r="E53" i="1"/>
  <c r="P54" i="1"/>
  <c r="P173" i="1" s="1"/>
  <c r="J44" i="1"/>
  <c r="L47" i="1"/>
  <c r="S168" i="1"/>
  <c r="T184" i="1"/>
  <c r="K52" i="1"/>
  <c r="K172" i="1" s="1"/>
  <c r="V52" i="1"/>
  <c r="U172" i="1"/>
  <c r="D67" i="1"/>
  <c r="D177" i="1" s="1"/>
  <c r="K47" i="1"/>
  <c r="K42" i="1"/>
  <c r="D52" i="1"/>
  <c r="U173" i="1"/>
  <c r="V54" i="1"/>
  <c r="V173" i="1" s="1"/>
  <c r="V67" i="1"/>
  <c r="V177" i="1" s="1"/>
  <c r="U177" i="1"/>
  <c r="V171" i="1"/>
  <c r="L51" i="1"/>
  <c r="L171" i="1" s="1"/>
  <c r="U178" i="1"/>
  <c r="K82" i="1"/>
  <c r="K178" i="1" s="1"/>
  <c r="V82" i="1"/>
  <c r="Y55" i="1"/>
  <c r="G55" i="1" s="1"/>
  <c r="G174" i="1" s="1"/>
  <c r="Y173" i="1"/>
  <c r="Z54" i="1"/>
  <c r="Z173" i="1" s="1"/>
  <c r="G49" i="1"/>
  <c r="Y170" i="1"/>
  <c r="Z49" i="1"/>
  <c r="G54" i="1"/>
  <c r="G173" i="1" s="1"/>
  <c r="L42" i="1"/>
  <c r="T185" i="1"/>
  <c r="Z56" i="1"/>
  <c r="Z175" i="1" s="1"/>
  <c r="Y57" i="1"/>
  <c r="G57" i="1" s="1"/>
  <c r="Y175" i="1"/>
  <c r="Z50" i="1"/>
  <c r="H50" i="1" s="1"/>
  <c r="G50" i="1"/>
  <c r="I44" i="1"/>
  <c r="L44" i="1"/>
  <c r="Z169" i="1"/>
  <c r="H48" i="1"/>
  <c r="H169" i="1" s="1"/>
  <c r="L39" i="1"/>
  <c r="L167" i="1" s="1"/>
  <c r="D54" i="1"/>
  <c r="D173" i="1" s="1"/>
  <c r="I41" i="1"/>
  <c r="M51" i="1"/>
  <c r="M171" i="1" s="1"/>
  <c r="S177" i="1"/>
  <c r="T67" i="1"/>
  <c r="T177" i="1" s="1"/>
  <c r="T171" i="1"/>
  <c r="J51" i="1"/>
  <c r="J171" i="1" s="1"/>
  <c r="AC182" i="1"/>
  <c r="AD90" i="1"/>
  <c r="AD182" i="1" s="1"/>
  <c r="K90" i="1"/>
  <c r="AC91" i="1"/>
  <c r="AD50" i="1"/>
  <c r="L50" i="1" s="1"/>
  <c r="K50" i="1"/>
  <c r="AC173" i="1"/>
  <c r="AC55" i="1"/>
  <c r="AD54" i="1"/>
  <c r="K54" i="1"/>
  <c r="K173" i="1" s="1"/>
  <c r="T52" i="1"/>
  <c r="I52" i="1"/>
  <c r="S172" i="1"/>
  <c r="AC184" i="1"/>
  <c r="AD184" i="1"/>
  <c r="AC177" i="1"/>
  <c r="AD67" i="1"/>
  <c r="K67" i="1"/>
  <c r="K177" i="1" s="1"/>
  <c r="D41" i="1"/>
  <c r="D56" i="1"/>
  <c r="D175" i="1" s="1"/>
  <c r="S178" i="1"/>
  <c r="I82" i="1"/>
  <c r="I178" i="1" s="1"/>
  <c r="T82" i="1"/>
  <c r="S173" i="1"/>
  <c r="T54" i="1"/>
  <c r="T173" i="1" s="1"/>
  <c r="AD49" i="1"/>
  <c r="K49" i="1"/>
  <c r="AC170" i="1"/>
  <c r="K56" i="1"/>
  <c r="K175" i="1" s="1"/>
  <c r="AC57" i="1"/>
  <c r="AD56" i="1"/>
  <c r="AC175" i="1"/>
  <c r="Y185" i="1"/>
  <c r="Z185" i="1"/>
  <c r="AC168" i="1"/>
  <c r="AD40" i="1"/>
  <c r="AD168" i="1" s="1"/>
  <c r="T53" i="1"/>
  <c r="J53" i="1" s="1"/>
  <c r="N53" i="1" s="1"/>
  <c r="S55" i="1"/>
  <c r="I53" i="1"/>
  <c r="S57" i="1"/>
  <c r="T56" i="1"/>
  <c r="T175" i="1" s="1"/>
  <c r="S175" i="1"/>
  <c r="L48" i="1"/>
  <c r="L169" i="1" s="1"/>
  <c r="AD169" i="1"/>
  <c r="D45" i="1"/>
  <c r="J47" i="1"/>
  <c r="I46" i="1"/>
  <c r="E175" i="1"/>
  <c r="AB169" i="1"/>
  <c r="J48" i="1"/>
  <c r="J169" i="1" s="1"/>
  <c r="O185" i="1"/>
  <c r="P185" i="1"/>
  <c r="AA182" i="1"/>
  <c r="AA91" i="1"/>
  <c r="AB90" i="1"/>
  <c r="W184" i="1"/>
  <c r="X184" i="1"/>
  <c r="R177" i="1"/>
  <c r="H67" i="1"/>
  <c r="H177" i="1" s="1"/>
  <c r="X46" i="1"/>
  <c r="F46" i="1" s="1"/>
  <c r="E46" i="1"/>
  <c r="V174" i="1"/>
  <c r="J45" i="1"/>
  <c r="AB50" i="1"/>
  <c r="J50" i="1" s="1"/>
  <c r="I50" i="1"/>
  <c r="E169" i="1"/>
  <c r="M48" i="1"/>
  <c r="M169" i="1" s="1"/>
  <c r="D50" i="1"/>
  <c r="X50" i="1"/>
  <c r="F50" i="1" s="1"/>
  <c r="E50" i="1"/>
  <c r="AA168" i="1"/>
  <c r="AB40" i="1"/>
  <c r="AB168" i="1" s="1"/>
  <c r="D184" i="1"/>
  <c r="AA184" i="1"/>
  <c r="AB184" i="1"/>
  <c r="J46" i="1"/>
  <c r="P175" i="1"/>
  <c r="U111" i="1"/>
  <c r="V110" i="1"/>
  <c r="E167" i="1"/>
  <c r="D39" i="1"/>
  <c r="D167" i="1" s="1"/>
  <c r="M39" i="1"/>
  <c r="M167" i="1" s="1"/>
  <c r="X43" i="1"/>
  <c r="F43" i="1" s="1"/>
  <c r="N43" i="1" s="1"/>
  <c r="E43" i="1"/>
  <c r="M43" i="1" s="1"/>
  <c r="D43" i="1"/>
  <c r="X47" i="1"/>
  <c r="F47" i="1" s="1"/>
  <c r="E47" i="1"/>
  <c r="I45" i="1"/>
  <c r="D47" i="1"/>
  <c r="P91" i="1"/>
  <c r="R173" i="1"/>
  <c r="AA177" i="1"/>
  <c r="AB67" i="1"/>
  <c r="I67" i="1"/>
  <c r="I177" i="1" s="1"/>
  <c r="X169" i="1"/>
  <c r="F48" i="1"/>
  <c r="Q174" i="1"/>
  <c r="R55" i="1"/>
  <c r="U93" i="1"/>
  <c r="V92" i="1"/>
  <c r="W168" i="1"/>
  <c r="X40" i="1"/>
  <c r="E40" i="1"/>
  <c r="Q176" i="1"/>
  <c r="R57" i="1"/>
  <c r="F171" i="1"/>
  <c r="R175" i="1"/>
  <c r="H40" i="1"/>
  <c r="AA173" i="1"/>
  <c r="AB54" i="1"/>
  <c r="AA55" i="1"/>
  <c r="I54" i="1"/>
  <c r="I173" i="1" s="1"/>
  <c r="W170" i="1"/>
  <c r="X49" i="1"/>
  <c r="E49" i="1"/>
  <c r="D49" i="1"/>
  <c r="W173" i="1"/>
  <c r="X54" i="1"/>
  <c r="X173" i="1" s="1"/>
  <c r="W55" i="1"/>
  <c r="R107" i="1"/>
  <c r="Q111" i="1"/>
  <c r="R110" i="1"/>
  <c r="D46" i="1"/>
  <c r="I40" i="1"/>
  <c r="S185" i="1"/>
  <c r="X167" i="1"/>
  <c r="F39" i="1"/>
  <c r="J42" i="1"/>
  <c r="X67" i="1"/>
  <c r="X177" i="1" s="1"/>
  <c r="W177" i="1"/>
  <c r="P172" i="1"/>
  <c r="F52" i="1"/>
  <c r="V58" i="1"/>
  <c r="U59" i="1"/>
  <c r="G185" i="1"/>
  <c r="H185" i="1"/>
  <c r="P96" i="1"/>
  <c r="Q93" i="1"/>
  <c r="R92" i="1"/>
  <c r="R172" i="1"/>
  <c r="H52" i="1"/>
  <c r="H172" i="1" s="1"/>
  <c r="V106" i="1"/>
  <c r="AA170" i="1"/>
  <c r="AB49" i="1"/>
  <c r="I49" i="1"/>
  <c r="AA175" i="1"/>
  <c r="AA57" i="1"/>
  <c r="AB56" i="1"/>
  <c r="I56" i="1"/>
  <c r="I175" i="1" s="1"/>
  <c r="W175" i="1"/>
  <c r="W57" i="1"/>
  <c r="X56" i="1"/>
  <c r="X175" i="1" s="1"/>
  <c r="I47" i="1"/>
  <c r="J41" i="1"/>
  <c r="AB167" i="1"/>
  <c r="E67" i="1"/>
  <c r="Q83" i="1"/>
  <c r="D42" i="1"/>
  <c r="W182" i="1"/>
  <c r="W91" i="1"/>
  <c r="X90" i="1"/>
  <c r="T168" i="1"/>
  <c r="P57" i="1"/>
  <c r="O58" i="1"/>
  <c r="E54" i="1"/>
  <c r="D44" i="1"/>
  <c r="X41" i="1"/>
  <c r="F41" i="1" s="1"/>
  <c r="E41" i="1"/>
  <c r="X45" i="1"/>
  <c r="F45" i="1" s="1"/>
  <c r="E45" i="1"/>
  <c r="I42" i="1"/>
  <c r="D40" i="1"/>
  <c r="R178" i="1" l="1"/>
  <c r="G168" i="1"/>
  <c r="R168" i="1"/>
  <c r="P105" i="1"/>
  <c r="P190" i="1" s="1"/>
  <c r="N42" i="1"/>
  <c r="H168" i="1"/>
  <c r="P178" i="1"/>
  <c r="O112" i="1"/>
  <c r="P112" i="1" s="1"/>
  <c r="V107" i="1"/>
  <c r="V191" i="1" s="1"/>
  <c r="H109" i="1"/>
  <c r="H193" i="1" s="1"/>
  <c r="Z109" i="1"/>
  <c r="Z193" i="1" s="1"/>
  <c r="Y92" i="1"/>
  <c r="G92" i="1" s="1"/>
  <c r="H92" i="1" s="1"/>
  <c r="I182" i="1"/>
  <c r="S107" i="1"/>
  <c r="S191" i="1" s="1"/>
  <c r="Y107" i="1"/>
  <c r="Z107" i="1" s="1"/>
  <c r="H90" i="1"/>
  <c r="H182" i="1" s="1"/>
  <c r="V168" i="1"/>
  <c r="M42" i="1"/>
  <c r="Q191" i="1"/>
  <c r="O111" i="1"/>
  <c r="E109" i="1"/>
  <c r="E193" i="1" s="1"/>
  <c r="D172" i="1"/>
  <c r="G91" i="1"/>
  <c r="H91" i="1" s="1"/>
  <c r="P114" i="1"/>
  <c r="P195" i="1" s="1"/>
  <c r="T91" i="1"/>
  <c r="M44" i="1"/>
  <c r="M41" i="1"/>
  <c r="O190" i="1"/>
  <c r="N51" i="1"/>
  <c r="N171" i="1" s="1"/>
  <c r="S110" i="1"/>
  <c r="S111" i="1" s="1"/>
  <c r="Y110" i="1"/>
  <c r="G110" i="1" s="1"/>
  <c r="H110" i="1" s="1"/>
  <c r="E172" i="1"/>
  <c r="Y106" i="1"/>
  <c r="G106" i="1" s="1"/>
  <c r="H106" i="1" s="1"/>
  <c r="Y193" i="1"/>
  <c r="G104" i="1"/>
  <c r="H104" i="1" s="1"/>
  <c r="H189" i="1" s="1"/>
  <c r="I114" i="1"/>
  <c r="I195" i="1" s="1"/>
  <c r="T114" i="1"/>
  <c r="T195" i="1" s="1"/>
  <c r="O192" i="1"/>
  <c r="O183" i="1"/>
  <c r="P108" i="1"/>
  <c r="P192" i="1" s="1"/>
  <c r="S195" i="1"/>
  <c r="E55" i="1"/>
  <c r="E174" i="1" s="1"/>
  <c r="F90" i="1"/>
  <c r="F182" i="1" s="1"/>
  <c r="M90" i="1"/>
  <c r="M182" i="1" s="1"/>
  <c r="K168" i="1"/>
  <c r="E114" i="1"/>
  <c r="E195" i="1" s="1"/>
  <c r="I108" i="1"/>
  <c r="J108" i="1" s="1"/>
  <c r="J192" i="1" s="1"/>
  <c r="H108" i="1"/>
  <c r="H192" i="1" s="1"/>
  <c r="G192" i="1"/>
  <c r="Z104" i="1"/>
  <c r="Z189" i="1" s="1"/>
  <c r="Z188" i="1"/>
  <c r="J103" i="1"/>
  <c r="J188" i="1" s="1"/>
  <c r="I188" i="1"/>
  <c r="M82" i="1"/>
  <c r="M178" i="1" s="1"/>
  <c r="O193" i="1"/>
  <c r="AB104" i="1"/>
  <c r="AB189" i="1" s="1"/>
  <c r="AB188" i="1"/>
  <c r="O106" i="1"/>
  <c r="O191" i="1" s="1"/>
  <c r="P109" i="1"/>
  <c r="P193" i="1" s="1"/>
  <c r="G195" i="1"/>
  <c r="G190" i="1"/>
  <c r="Z105" i="1"/>
  <c r="Z190" i="1" s="1"/>
  <c r="Y195" i="1"/>
  <c r="E104" i="1"/>
  <c r="O189" i="1"/>
  <c r="D104" i="1"/>
  <c r="D189" i="1" s="1"/>
  <c r="X104" i="1"/>
  <c r="X189" i="1" s="1"/>
  <c r="X188" i="1"/>
  <c r="O110" i="1"/>
  <c r="P110" i="1" s="1"/>
  <c r="F103" i="1"/>
  <c r="E188" i="1"/>
  <c r="M103" i="1"/>
  <c r="M188" i="1" s="1"/>
  <c r="I104" i="1"/>
  <c r="S189" i="1"/>
  <c r="Y190" i="1"/>
  <c r="M53" i="1"/>
  <c r="Z114" i="1"/>
  <c r="Z195" i="1" s="1"/>
  <c r="N44" i="1"/>
  <c r="H103" i="1"/>
  <c r="H188" i="1" s="1"/>
  <c r="G188" i="1"/>
  <c r="P104" i="1"/>
  <c r="P189" i="1" s="1"/>
  <c r="P188" i="1"/>
  <c r="F108" i="1"/>
  <c r="E192" i="1"/>
  <c r="L104" i="1"/>
  <c r="L190" i="1" s="1"/>
  <c r="T104" i="1"/>
  <c r="T189" i="1" s="1"/>
  <c r="T188" i="1"/>
  <c r="P55" i="1"/>
  <c r="P174" i="1" s="1"/>
  <c r="T105" i="1"/>
  <c r="T190" i="1" s="1"/>
  <c r="S193" i="1"/>
  <c r="S190" i="1"/>
  <c r="N47" i="1"/>
  <c r="D109" i="1"/>
  <c r="D193" i="1" s="1"/>
  <c r="R191" i="1"/>
  <c r="M52" i="1"/>
  <c r="V172" i="1"/>
  <c r="L52" i="1"/>
  <c r="L172" i="1" s="1"/>
  <c r="L82" i="1"/>
  <c r="L178" i="1" s="1"/>
  <c r="V178" i="1"/>
  <c r="Z170" i="1"/>
  <c r="H49" i="1"/>
  <c r="H170" i="1" s="1"/>
  <c r="R83" i="1"/>
  <c r="D105" i="1"/>
  <c r="D190" i="1" s="1"/>
  <c r="Y174" i="1"/>
  <c r="Z55" i="1"/>
  <c r="Z174" i="1" s="1"/>
  <c r="H56" i="1"/>
  <c r="H175" i="1" s="1"/>
  <c r="D114" i="1"/>
  <c r="D195" i="1" s="1"/>
  <c r="H54" i="1"/>
  <c r="H173" i="1" s="1"/>
  <c r="Z57" i="1"/>
  <c r="H57" i="1" s="1"/>
  <c r="Y58" i="1"/>
  <c r="G170" i="1"/>
  <c r="K170" i="1"/>
  <c r="L40" i="1"/>
  <c r="L168" i="1" s="1"/>
  <c r="J40" i="1"/>
  <c r="J168" i="1" s="1"/>
  <c r="I170" i="1"/>
  <c r="T57" i="1"/>
  <c r="S58" i="1"/>
  <c r="AC195" i="1"/>
  <c r="AD114" i="1"/>
  <c r="AD195" i="1" s="1"/>
  <c r="K114" i="1"/>
  <c r="AC174" i="1"/>
  <c r="K55" i="1"/>
  <c r="K174" i="1" s="1"/>
  <c r="AD55" i="1"/>
  <c r="AD91" i="1"/>
  <c r="AC92" i="1"/>
  <c r="K91" i="1"/>
  <c r="L91" i="1" s="1"/>
  <c r="K184" i="1"/>
  <c r="L184" i="1"/>
  <c r="I172" i="1"/>
  <c r="K182" i="1"/>
  <c r="L90" i="1"/>
  <c r="L182" i="1" s="1"/>
  <c r="F54" i="1"/>
  <c r="F173" i="1" s="1"/>
  <c r="T55" i="1"/>
  <c r="T174" i="1" s="1"/>
  <c r="S174" i="1"/>
  <c r="AD175" i="1"/>
  <c r="L56" i="1"/>
  <c r="L175" i="1" s="1"/>
  <c r="T178" i="1"/>
  <c r="J82" i="1"/>
  <c r="J178" i="1" s="1"/>
  <c r="AD109" i="1"/>
  <c r="AD193" i="1" s="1"/>
  <c r="AC193" i="1"/>
  <c r="AC110" i="1"/>
  <c r="K109" i="1"/>
  <c r="L109" i="1" s="1"/>
  <c r="T172" i="1"/>
  <c r="J52" i="1"/>
  <c r="J172" i="1" s="1"/>
  <c r="M46" i="1"/>
  <c r="AC58" i="1"/>
  <c r="K57" i="1"/>
  <c r="AD57" i="1"/>
  <c r="L57" i="1" s="1"/>
  <c r="L49" i="1"/>
  <c r="L170" i="1" s="1"/>
  <c r="AD170" i="1"/>
  <c r="AD177" i="1"/>
  <c r="L67" i="1"/>
  <c r="L177" i="1" s="1"/>
  <c r="AD185" i="1"/>
  <c r="AC185" i="1"/>
  <c r="AC107" i="1"/>
  <c r="AD105" i="1"/>
  <c r="AD190" i="1" s="1"/>
  <c r="AC106" i="1"/>
  <c r="AC190" i="1"/>
  <c r="K105" i="1"/>
  <c r="K190" i="1" s="1"/>
  <c r="AD173" i="1"/>
  <c r="L54" i="1"/>
  <c r="L173" i="1" s="1"/>
  <c r="P183" i="1"/>
  <c r="N45" i="1"/>
  <c r="M45" i="1"/>
  <c r="AA92" i="1"/>
  <c r="AB91" i="1"/>
  <c r="X57" i="1"/>
  <c r="F57" i="1" s="1"/>
  <c r="W58" i="1"/>
  <c r="E58" i="1" s="1"/>
  <c r="F178" i="1"/>
  <c r="AA190" i="1"/>
  <c r="AB105" i="1"/>
  <c r="AB190" i="1" s="1"/>
  <c r="AA107" i="1"/>
  <c r="AB107" i="1" s="1"/>
  <c r="AA106" i="1"/>
  <c r="I106" i="1" s="1"/>
  <c r="W92" i="1"/>
  <c r="X91" i="1"/>
  <c r="I168" i="1"/>
  <c r="R111" i="1"/>
  <c r="Q112" i="1"/>
  <c r="D170" i="1"/>
  <c r="R174" i="1"/>
  <c r="AA195" i="1"/>
  <c r="AB114" i="1"/>
  <c r="AB195" i="1" s="1"/>
  <c r="AA193" i="1"/>
  <c r="AB109" i="1"/>
  <c r="AB193" i="1" s="1"/>
  <c r="AA110" i="1"/>
  <c r="T92" i="1"/>
  <c r="S93" i="1"/>
  <c r="N46" i="1"/>
  <c r="W185" i="1"/>
  <c r="X185" i="1"/>
  <c r="W193" i="1"/>
  <c r="X109" i="1"/>
  <c r="X193" i="1" s="1"/>
  <c r="W110" i="1"/>
  <c r="AB57" i="1"/>
  <c r="AA58" i="1"/>
  <c r="I57" i="1"/>
  <c r="V111" i="1"/>
  <c r="U112" i="1"/>
  <c r="W190" i="1"/>
  <c r="X105" i="1"/>
  <c r="X190" i="1" s="1"/>
  <c r="W107" i="1"/>
  <c r="X107" i="1" s="1"/>
  <c r="W106" i="1"/>
  <c r="D168" i="1"/>
  <c r="D57" i="1"/>
  <c r="N41" i="1"/>
  <c r="E173" i="1"/>
  <c r="M54" i="1"/>
  <c r="M173" i="1" s="1"/>
  <c r="E177" i="1"/>
  <c r="M67" i="1"/>
  <c r="M177" i="1" s="1"/>
  <c r="E105" i="1"/>
  <c r="F172" i="1"/>
  <c r="F167" i="1"/>
  <c r="N39" i="1"/>
  <c r="N167" i="1" s="1"/>
  <c r="I185" i="1"/>
  <c r="J185" i="1"/>
  <c r="W174" i="1"/>
  <c r="X55" i="1"/>
  <c r="X174" i="1" s="1"/>
  <c r="E170" i="1"/>
  <c r="M49" i="1"/>
  <c r="AA174" i="1"/>
  <c r="AB55" i="1"/>
  <c r="I55" i="1"/>
  <c r="I174" i="1" s="1"/>
  <c r="E168" i="1"/>
  <c r="M40" i="1"/>
  <c r="U94" i="1"/>
  <c r="V93" i="1"/>
  <c r="P113" i="1"/>
  <c r="AB177" i="1"/>
  <c r="J67" i="1"/>
  <c r="J177" i="1" s="1"/>
  <c r="E91" i="1"/>
  <c r="J182" i="1"/>
  <c r="I109" i="1"/>
  <c r="I184" i="1"/>
  <c r="J184" i="1"/>
  <c r="D55" i="1"/>
  <c r="D174" i="1" s="1"/>
  <c r="F67" i="1"/>
  <c r="M50" i="1"/>
  <c r="T106" i="1"/>
  <c r="O59" i="1"/>
  <c r="P58" i="1"/>
  <c r="X182" i="1"/>
  <c r="Q94" i="1"/>
  <c r="R93" i="1"/>
  <c r="U60" i="1"/>
  <c r="V59" i="1"/>
  <c r="E57" i="1"/>
  <c r="P107" i="1"/>
  <c r="E184" i="1"/>
  <c r="M184" i="1"/>
  <c r="AB175" i="1"/>
  <c r="J56" i="1"/>
  <c r="J175" i="1" s="1"/>
  <c r="AB170" i="1"/>
  <c r="J49" i="1"/>
  <c r="J170" i="1" s="1"/>
  <c r="X170" i="1"/>
  <c r="F49" i="1"/>
  <c r="AB173" i="1"/>
  <c r="J54" i="1"/>
  <c r="J173" i="1" s="1"/>
  <c r="R176" i="1"/>
  <c r="X168" i="1"/>
  <c r="F40" i="1"/>
  <c r="F109" i="1"/>
  <c r="F169" i="1"/>
  <c r="N48" i="1"/>
  <c r="N169" i="1" s="1"/>
  <c r="D91" i="1"/>
  <c r="M47" i="1"/>
  <c r="F56" i="1"/>
  <c r="AA185" i="1"/>
  <c r="AB185" i="1"/>
  <c r="N50" i="1"/>
  <c r="I91" i="1"/>
  <c r="I105" i="1"/>
  <c r="W195" i="1"/>
  <c r="X114" i="1"/>
  <c r="X195" i="1" s="1"/>
  <c r="AB182" i="1"/>
  <c r="D185" i="1"/>
  <c r="M56" i="1"/>
  <c r="M175" i="1" s="1"/>
  <c r="G107" i="1" l="1"/>
  <c r="H107" i="1" s="1"/>
  <c r="H191" i="1" s="1"/>
  <c r="Y111" i="1"/>
  <c r="G111" i="1" s="1"/>
  <c r="H111" i="1" s="1"/>
  <c r="Y191" i="1"/>
  <c r="I192" i="1"/>
  <c r="T110" i="1"/>
  <c r="Y93" i="1"/>
  <c r="Z93" i="1" s="1"/>
  <c r="Z106" i="1"/>
  <c r="Z191" i="1" s="1"/>
  <c r="O194" i="1"/>
  <c r="T107" i="1"/>
  <c r="T191" i="1" s="1"/>
  <c r="Z92" i="1"/>
  <c r="P111" i="1"/>
  <c r="P194" i="1" s="1"/>
  <c r="M172" i="1"/>
  <c r="N90" i="1"/>
  <c r="N182" i="1" s="1"/>
  <c r="J114" i="1"/>
  <c r="J195" i="1" s="1"/>
  <c r="M109" i="1"/>
  <c r="M193" i="1" s="1"/>
  <c r="I110" i="1"/>
  <c r="J110" i="1" s="1"/>
  <c r="M108" i="1"/>
  <c r="M192" i="1" s="1"/>
  <c r="Z110" i="1"/>
  <c r="G189" i="1"/>
  <c r="E106" i="1"/>
  <c r="F106" i="1" s="1"/>
  <c r="F114" i="1"/>
  <c r="F195" i="1" s="1"/>
  <c r="M114" i="1"/>
  <c r="M195" i="1" s="1"/>
  <c r="F192" i="1"/>
  <c r="N108" i="1"/>
  <c r="N192" i="1" s="1"/>
  <c r="O115" i="1"/>
  <c r="F188" i="1"/>
  <c r="N103" i="1"/>
  <c r="N188" i="1" s="1"/>
  <c r="M104" i="1"/>
  <c r="M189" i="1" s="1"/>
  <c r="F104" i="1"/>
  <c r="E189" i="1"/>
  <c r="P106" i="1"/>
  <c r="P191" i="1" s="1"/>
  <c r="J104" i="1"/>
  <c r="J189" i="1" s="1"/>
  <c r="I189" i="1"/>
  <c r="N52" i="1"/>
  <c r="N172" i="1" s="1"/>
  <c r="H55" i="1"/>
  <c r="H174" i="1" s="1"/>
  <c r="D58" i="1"/>
  <c r="Y59" i="1"/>
  <c r="Z58" i="1"/>
  <c r="H58" i="1" s="1"/>
  <c r="G58" i="1"/>
  <c r="I107" i="1"/>
  <c r="J107" i="1" s="1"/>
  <c r="N82" i="1"/>
  <c r="N178" i="1" s="1"/>
  <c r="E107" i="1"/>
  <c r="F107" i="1" s="1"/>
  <c r="AD106" i="1"/>
  <c r="AC191" i="1"/>
  <c r="K106" i="1"/>
  <c r="K58" i="1"/>
  <c r="AD58" i="1"/>
  <c r="L58" i="1" s="1"/>
  <c r="AC59" i="1"/>
  <c r="AC93" i="1"/>
  <c r="K92" i="1"/>
  <c r="L92" i="1" s="1"/>
  <c r="AD92" i="1"/>
  <c r="T58" i="1"/>
  <c r="S59" i="1"/>
  <c r="N54" i="1"/>
  <c r="N173" i="1" s="1"/>
  <c r="K195" i="1"/>
  <c r="L114" i="1"/>
  <c r="L195" i="1" s="1"/>
  <c r="K191" i="1"/>
  <c r="L105" i="1"/>
  <c r="L191" i="1" s="1"/>
  <c r="AD107" i="1"/>
  <c r="K107" i="1"/>
  <c r="AC111" i="1"/>
  <c r="AD110" i="1"/>
  <c r="K110" i="1"/>
  <c r="L110" i="1" s="1"/>
  <c r="AD174" i="1"/>
  <c r="L55" i="1"/>
  <c r="L174" i="1" s="1"/>
  <c r="K185" i="1"/>
  <c r="L185" i="1"/>
  <c r="J91" i="1"/>
  <c r="S112" i="1"/>
  <c r="T111" i="1"/>
  <c r="F193" i="1"/>
  <c r="F170" i="1"/>
  <c r="N49" i="1"/>
  <c r="N170" i="1" s="1"/>
  <c r="E190" i="1"/>
  <c r="F105" i="1"/>
  <c r="M105" i="1"/>
  <c r="M190" i="1" s="1"/>
  <c r="J57" i="1"/>
  <c r="F184" i="1"/>
  <c r="N184" i="1"/>
  <c r="V60" i="1"/>
  <c r="U61" i="1"/>
  <c r="O60" i="1"/>
  <c r="P59" i="1"/>
  <c r="F177" i="1"/>
  <c r="N67" i="1"/>
  <c r="N177" i="1" s="1"/>
  <c r="V112" i="1"/>
  <c r="U113" i="1"/>
  <c r="U194" i="1" s="1"/>
  <c r="X110" i="1"/>
  <c r="W111" i="1"/>
  <c r="I190" i="1"/>
  <c r="J105" i="1"/>
  <c r="J190" i="1" s="1"/>
  <c r="F168" i="1"/>
  <c r="N40" i="1"/>
  <c r="N168" i="1" s="1"/>
  <c r="I193" i="1"/>
  <c r="J109" i="1"/>
  <c r="J193" i="1" s="1"/>
  <c r="F91" i="1"/>
  <c r="M91" i="1"/>
  <c r="M168" i="1"/>
  <c r="M55" i="1"/>
  <c r="M174" i="1" s="1"/>
  <c r="AB110" i="1"/>
  <c r="AA111" i="1"/>
  <c r="I111" i="1" s="1"/>
  <c r="J111" i="1" s="1"/>
  <c r="R112" i="1"/>
  <c r="Q113" i="1"/>
  <c r="X92" i="1"/>
  <c r="W93" i="1"/>
  <c r="D92" i="1"/>
  <c r="E92" i="1"/>
  <c r="AA191" i="1"/>
  <c r="AB106" i="1"/>
  <c r="AB191" i="1" s="1"/>
  <c r="M57" i="1"/>
  <c r="W191" i="1"/>
  <c r="X106" i="1"/>
  <c r="X191" i="1" s="1"/>
  <c r="T93" i="1"/>
  <c r="S94" i="1"/>
  <c r="D106" i="1"/>
  <c r="AB92" i="1"/>
  <c r="AA93" i="1"/>
  <c r="I93" i="1" s="1"/>
  <c r="J93" i="1" s="1"/>
  <c r="J106" i="1"/>
  <c r="AB174" i="1"/>
  <c r="J55" i="1"/>
  <c r="J174" i="1" s="1"/>
  <c r="E110" i="1"/>
  <c r="F55" i="1"/>
  <c r="N56" i="1"/>
  <c r="N175" i="1" s="1"/>
  <c r="F175" i="1"/>
  <c r="D107" i="1"/>
  <c r="Q95" i="1"/>
  <c r="R94" i="1"/>
  <c r="U95" i="1"/>
  <c r="V94" i="1"/>
  <c r="M170" i="1"/>
  <c r="AA59" i="1"/>
  <c r="AB58" i="1"/>
  <c r="I58" i="1"/>
  <c r="E185" i="1"/>
  <c r="M185" i="1"/>
  <c r="I92" i="1"/>
  <c r="J92" i="1" s="1"/>
  <c r="D110" i="1"/>
  <c r="W59" i="1"/>
  <c r="X58" i="1"/>
  <c r="F58" i="1" s="1"/>
  <c r="G191" i="1" l="1"/>
  <c r="Z111" i="1"/>
  <c r="Y112" i="1"/>
  <c r="G112" i="1" s="1"/>
  <c r="H112" i="1" s="1"/>
  <c r="G93" i="1"/>
  <c r="H93" i="1" s="1"/>
  <c r="Y94" i="1"/>
  <c r="Y95" i="1" s="1"/>
  <c r="M106" i="1"/>
  <c r="P115" i="1"/>
  <c r="N104" i="1"/>
  <c r="N189" i="1" s="1"/>
  <c r="F189" i="1"/>
  <c r="I191" i="1"/>
  <c r="J191" i="1"/>
  <c r="N114" i="1"/>
  <c r="N195" i="1" s="1"/>
  <c r="J58" i="1"/>
  <c r="N58" i="1" s="1"/>
  <c r="M107" i="1"/>
  <c r="M191" i="1" s="1"/>
  <c r="Z59" i="1"/>
  <c r="H59" i="1" s="1"/>
  <c r="Y60" i="1"/>
  <c r="G59" i="1"/>
  <c r="M58" i="1"/>
  <c r="E191" i="1"/>
  <c r="T59" i="1"/>
  <c r="S60" i="1"/>
  <c r="AC94" i="1"/>
  <c r="AD93" i="1"/>
  <c r="K93" i="1"/>
  <c r="L93" i="1" s="1"/>
  <c r="L106" i="1"/>
  <c r="L192" i="1" s="1"/>
  <c r="K192" i="1"/>
  <c r="AC60" i="1"/>
  <c r="AD59" i="1"/>
  <c r="L59" i="1" s="1"/>
  <c r="K59" i="1"/>
  <c r="AD111" i="1"/>
  <c r="AC112" i="1"/>
  <c r="K111" i="1"/>
  <c r="L111" i="1" s="1"/>
  <c r="AD191" i="1"/>
  <c r="D191" i="1"/>
  <c r="N109" i="1"/>
  <c r="N193" i="1" s="1"/>
  <c r="K193" i="1"/>
  <c r="L107" i="1"/>
  <c r="L193" i="1" s="1"/>
  <c r="D93" i="1"/>
  <c r="AA112" i="1"/>
  <c r="I112" i="1" s="1"/>
  <c r="J112" i="1" s="1"/>
  <c r="AB111" i="1"/>
  <c r="F190" i="1"/>
  <c r="N105" i="1"/>
  <c r="N190" i="1" s="1"/>
  <c r="X59" i="1"/>
  <c r="W60" i="1"/>
  <c r="E60" i="1" s="1"/>
  <c r="M110" i="1"/>
  <c r="F110" i="1"/>
  <c r="D59" i="1"/>
  <c r="S113" i="1"/>
  <c r="T112" i="1"/>
  <c r="F191" i="1"/>
  <c r="F185" i="1"/>
  <c r="N185" i="1"/>
  <c r="AA94" i="1"/>
  <c r="I94" i="1" s="1"/>
  <c r="J94" i="1" s="1"/>
  <c r="AB93" i="1"/>
  <c r="AB59" i="1"/>
  <c r="AA60" i="1"/>
  <c r="I59" i="1"/>
  <c r="U96" i="1"/>
  <c r="V95" i="1"/>
  <c r="F174" i="1"/>
  <c r="N55" i="1"/>
  <c r="N174" i="1" s="1"/>
  <c r="T94" i="1"/>
  <c r="S95" i="1"/>
  <c r="W112" i="1"/>
  <c r="X111" i="1"/>
  <c r="E111" i="1"/>
  <c r="O61" i="1"/>
  <c r="P60" i="1"/>
  <c r="X93" i="1"/>
  <c r="W94" i="1"/>
  <c r="E93" i="1"/>
  <c r="N91" i="1"/>
  <c r="R95" i="1"/>
  <c r="Q96" i="1"/>
  <c r="N57" i="1"/>
  <c r="M92" i="1"/>
  <c r="F92" i="1"/>
  <c r="N92" i="1" s="1"/>
  <c r="R113" i="1"/>
  <c r="R194" i="1" s="1"/>
  <c r="Q194" i="1"/>
  <c r="V113" i="1"/>
  <c r="E59" i="1"/>
  <c r="U62" i="1"/>
  <c r="V61" i="1"/>
  <c r="D111" i="1"/>
  <c r="Y113" i="1" l="1"/>
  <c r="G113" i="1" s="1"/>
  <c r="H113" i="1" s="1"/>
  <c r="H194" i="1" s="1"/>
  <c r="Z112" i="1"/>
  <c r="N106" i="1"/>
  <c r="Y96" i="1"/>
  <c r="Z96" i="1" s="1"/>
  <c r="Z95" i="1"/>
  <c r="G95" i="1"/>
  <c r="H95" i="1" s="1"/>
  <c r="Z94" i="1"/>
  <c r="G94" i="1"/>
  <c r="H94" i="1" s="1"/>
  <c r="D60" i="1"/>
  <c r="D112" i="1"/>
  <c r="Y61" i="1"/>
  <c r="G60" i="1"/>
  <c r="Z60" i="1"/>
  <c r="H60" i="1" s="1"/>
  <c r="N107" i="1"/>
  <c r="AC95" i="1"/>
  <c r="AD94" i="1"/>
  <c r="K94" i="1"/>
  <c r="L94" i="1" s="1"/>
  <c r="S61" i="1"/>
  <c r="T60" i="1"/>
  <c r="AD112" i="1"/>
  <c r="AC113" i="1"/>
  <c r="AC194" i="1" s="1"/>
  <c r="K112" i="1"/>
  <c r="L112" i="1" s="1"/>
  <c r="AD60" i="1"/>
  <c r="L60" i="1" s="1"/>
  <c r="AC61" i="1"/>
  <c r="K60" i="1"/>
  <c r="J59" i="1"/>
  <c r="AA113" i="1"/>
  <c r="I113" i="1" s="1"/>
  <c r="AB112" i="1"/>
  <c r="M59" i="1"/>
  <c r="M93" i="1"/>
  <c r="F93" i="1"/>
  <c r="O62" i="1"/>
  <c r="P61" i="1"/>
  <c r="W113" i="1"/>
  <c r="W194" i="1" s="1"/>
  <c r="X112" i="1"/>
  <c r="E112" i="1"/>
  <c r="F59" i="1"/>
  <c r="R96" i="1"/>
  <c r="Q97" i="1"/>
  <c r="Q183" i="1" s="1"/>
  <c r="X94" i="1"/>
  <c r="W95" i="1"/>
  <c r="E94" i="1"/>
  <c r="D94" i="1"/>
  <c r="V194" i="1"/>
  <c r="V62" i="1"/>
  <c r="U63" i="1"/>
  <c r="F111" i="1"/>
  <c r="N111" i="1" s="1"/>
  <c r="M111" i="1"/>
  <c r="S96" i="1"/>
  <c r="T95" i="1"/>
  <c r="V96" i="1"/>
  <c r="U97" i="1"/>
  <c r="AA61" i="1"/>
  <c r="AB60" i="1"/>
  <c r="I60" i="1"/>
  <c r="AB94" i="1"/>
  <c r="AA95" i="1"/>
  <c r="I95" i="1" s="1"/>
  <c r="T113" i="1"/>
  <c r="S194" i="1"/>
  <c r="N110" i="1"/>
  <c r="W61" i="1"/>
  <c r="X60" i="1"/>
  <c r="G194" i="1" l="1"/>
  <c r="Y194" i="1"/>
  <c r="Z113" i="1"/>
  <c r="Z194" i="1" s="1"/>
  <c r="Y97" i="1"/>
  <c r="Y183" i="1" s="1"/>
  <c r="N191" i="1"/>
  <c r="G96" i="1"/>
  <c r="H96" i="1" s="1"/>
  <c r="G61" i="1"/>
  <c r="Y62" i="1"/>
  <c r="Z61" i="1"/>
  <c r="H61" i="1" s="1"/>
  <c r="M60" i="1"/>
  <c r="K95" i="1"/>
  <c r="L95" i="1" s="1"/>
  <c r="AC96" i="1"/>
  <c r="AD95" i="1"/>
  <c r="AC62" i="1"/>
  <c r="AD61" i="1"/>
  <c r="L61" i="1" s="1"/>
  <c r="K61" i="1"/>
  <c r="AD113" i="1"/>
  <c r="K113" i="1"/>
  <c r="T61" i="1"/>
  <c r="S62" i="1"/>
  <c r="AD194" i="1"/>
  <c r="O63" i="1"/>
  <c r="P62" i="1"/>
  <c r="X61" i="1"/>
  <c r="F61" i="1" s="1"/>
  <c r="W62" i="1"/>
  <c r="W96" i="1"/>
  <c r="X95" i="1"/>
  <c r="E95" i="1"/>
  <c r="D95" i="1"/>
  <c r="R97" i="1"/>
  <c r="R183" i="1" s="1"/>
  <c r="F112" i="1"/>
  <c r="M112" i="1"/>
  <c r="D61" i="1"/>
  <c r="J95" i="1"/>
  <c r="U64" i="1"/>
  <c r="V63" i="1"/>
  <c r="F94" i="1"/>
  <c r="M94" i="1"/>
  <c r="J60" i="1"/>
  <c r="V97" i="1"/>
  <c r="U183" i="1"/>
  <c r="N93" i="1"/>
  <c r="AB113" i="1"/>
  <c r="AB194" i="1" s="1"/>
  <c r="AA194" i="1"/>
  <c r="J113" i="1"/>
  <c r="J194" i="1" s="1"/>
  <c r="I194" i="1"/>
  <c r="AB95" i="1"/>
  <c r="AA96" i="1"/>
  <c r="I96" i="1" s="1"/>
  <c r="J96" i="1" s="1"/>
  <c r="AB61" i="1"/>
  <c r="AA62" i="1"/>
  <c r="I61" i="1"/>
  <c r="S97" i="1"/>
  <c r="T96" i="1"/>
  <c r="F60" i="1"/>
  <c r="N59" i="1"/>
  <c r="T194" i="1"/>
  <c r="X113" i="1"/>
  <c r="E113" i="1"/>
  <c r="D113" i="1"/>
  <c r="D194" i="1" s="1"/>
  <c r="E61" i="1"/>
  <c r="Z97" i="1" l="1"/>
  <c r="Z183" i="1" s="1"/>
  <c r="G97" i="1"/>
  <c r="G183" i="1" s="1"/>
  <c r="J61" i="1"/>
  <c r="N61" i="1" s="1"/>
  <c r="D96" i="1"/>
  <c r="Z62" i="1"/>
  <c r="H62" i="1" s="1"/>
  <c r="G62" i="1"/>
  <c r="Y63" i="1"/>
  <c r="L113" i="1"/>
  <c r="L194" i="1" s="1"/>
  <c r="K194" i="1"/>
  <c r="AC63" i="1"/>
  <c r="K62" i="1"/>
  <c r="AD62" i="1"/>
  <c r="L62" i="1" s="1"/>
  <c r="S63" i="1"/>
  <c r="T62" i="1"/>
  <c r="K96" i="1"/>
  <c r="L96" i="1" s="1"/>
  <c r="AC97" i="1"/>
  <c r="AD96" i="1"/>
  <c r="F113" i="1"/>
  <c r="M113" i="1"/>
  <c r="M194" i="1" s="1"/>
  <c r="N60" i="1"/>
  <c r="AA97" i="1"/>
  <c r="I97" i="1" s="1"/>
  <c r="AB96" i="1"/>
  <c r="V183" i="1"/>
  <c r="N112" i="1"/>
  <c r="W63" i="1"/>
  <c r="E63" i="1" s="1"/>
  <c r="X62" i="1"/>
  <c r="F62" i="1" s="1"/>
  <c r="O64" i="1"/>
  <c r="P63" i="1"/>
  <c r="X194" i="1"/>
  <c r="AA63" i="1"/>
  <c r="AB62" i="1"/>
  <c r="I62" i="1"/>
  <c r="V64" i="1"/>
  <c r="U65" i="1"/>
  <c r="E194" i="1"/>
  <c r="Q192" i="1"/>
  <c r="Q204" i="1" s="1"/>
  <c r="R108" i="1"/>
  <c r="R192" i="1" s="1"/>
  <c r="R204" i="1" s="1"/>
  <c r="Q115" i="1"/>
  <c r="M95" i="1"/>
  <c r="F95" i="1"/>
  <c r="D62" i="1"/>
  <c r="M61" i="1"/>
  <c r="U192" i="1"/>
  <c r="V108" i="1"/>
  <c r="V192" i="1" s="1"/>
  <c r="U115" i="1"/>
  <c r="Y192" i="1"/>
  <c r="Z108" i="1"/>
  <c r="Y115" i="1"/>
  <c r="T97" i="1"/>
  <c r="T183" i="1" s="1"/>
  <c r="S183" i="1"/>
  <c r="N94" i="1"/>
  <c r="W97" i="1"/>
  <c r="X96" i="1"/>
  <c r="E96" i="1"/>
  <c r="E62" i="1"/>
  <c r="H97" i="1" l="1"/>
  <c r="H183" i="1" s="1"/>
  <c r="G115" i="1"/>
  <c r="G63" i="1"/>
  <c r="Y64" i="1"/>
  <c r="Z63" i="1"/>
  <c r="H63" i="1" s="1"/>
  <c r="N113" i="1"/>
  <c r="N194" i="1" s="1"/>
  <c r="M62" i="1"/>
  <c r="F194" i="1"/>
  <c r="J62" i="1"/>
  <c r="N62" i="1" s="1"/>
  <c r="K63" i="1"/>
  <c r="AC64" i="1"/>
  <c r="AD63" i="1"/>
  <c r="L63" i="1" s="1"/>
  <c r="S64" i="1"/>
  <c r="T63" i="1"/>
  <c r="R115" i="1"/>
  <c r="AD97" i="1"/>
  <c r="AD183" i="1" s="1"/>
  <c r="AC183" i="1"/>
  <c r="K97" i="1"/>
  <c r="J97" i="1"/>
  <c r="J183" i="1" s="1"/>
  <c r="I115" i="1"/>
  <c r="U66" i="1"/>
  <c r="V65" i="1"/>
  <c r="O65" i="1"/>
  <c r="P64" i="1"/>
  <c r="X97" i="1"/>
  <c r="X183" i="1" s="1"/>
  <c r="E97" i="1"/>
  <c r="E115" i="1" s="1"/>
  <c r="W183" i="1"/>
  <c r="F96" i="1"/>
  <c r="M96" i="1"/>
  <c r="H115" i="1"/>
  <c r="S192" i="1"/>
  <c r="T108" i="1"/>
  <c r="T192" i="1" s="1"/>
  <c r="S115" i="1"/>
  <c r="Z192" i="1"/>
  <c r="Z115" i="1"/>
  <c r="N95" i="1"/>
  <c r="AB63" i="1"/>
  <c r="AA64" i="1"/>
  <c r="I63" i="1"/>
  <c r="D63" i="1"/>
  <c r="V115" i="1"/>
  <c r="X63" i="1"/>
  <c r="F63" i="1" s="1"/>
  <c r="W64" i="1"/>
  <c r="E64" i="1" s="1"/>
  <c r="I183" i="1"/>
  <c r="AB97" i="1"/>
  <c r="AA183" i="1"/>
  <c r="D97" i="1"/>
  <c r="D183" i="1" s="1"/>
  <c r="M63" i="1" l="1"/>
  <c r="J63" i="1"/>
  <c r="Z64" i="1"/>
  <c r="H64" i="1" s="1"/>
  <c r="G64" i="1"/>
  <c r="Y65" i="1"/>
  <c r="S65" i="1"/>
  <c r="T64" i="1"/>
  <c r="K115" i="1"/>
  <c r="M115" i="1" s="1"/>
  <c r="C153" i="1" s="1"/>
  <c r="L97" i="1"/>
  <c r="K183" i="1"/>
  <c r="K64" i="1"/>
  <c r="AD64" i="1"/>
  <c r="L64" i="1" s="1"/>
  <c r="AC65" i="1"/>
  <c r="J115" i="1"/>
  <c r="AC115" i="1"/>
  <c r="AC192" i="1"/>
  <c r="AD108" i="1"/>
  <c r="N63" i="1"/>
  <c r="AA192" i="1"/>
  <c r="AB108" i="1"/>
  <c r="AB192" i="1" s="1"/>
  <c r="AA115" i="1"/>
  <c r="T115" i="1"/>
  <c r="W192" i="1"/>
  <c r="X108" i="1"/>
  <c r="X192" i="1" s="1"/>
  <c r="D108" i="1"/>
  <c r="D192" i="1" s="1"/>
  <c r="W115" i="1"/>
  <c r="AA65" i="1"/>
  <c r="AB64" i="1"/>
  <c r="I64" i="1"/>
  <c r="O66" i="1"/>
  <c r="P65" i="1"/>
  <c r="N96" i="1"/>
  <c r="AB183" i="1"/>
  <c r="W65" i="1"/>
  <c r="X64" i="1"/>
  <c r="F64" i="1" s="1"/>
  <c r="F97" i="1"/>
  <c r="F115" i="1" s="1"/>
  <c r="M97" i="1"/>
  <c r="M183" i="1" s="1"/>
  <c r="E183" i="1"/>
  <c r="D64" i="1"/>
  <c r="V66" i="1"/>
  <c r="U83" i="1"/>
  <c r="U176" i="1"/>
  <c r="U204" i="1" s="1"/>
  <c r="X115" i="1" l="1"/>
  <c r="J64" i="1"/>
  <c r="N64" i="1" s="1"/>
  <c r="M64" i="1"/>
  <c r="AB115" i="1"/>
  <c r="Y66" i="1"/>
  <c r="Z65" i="1"/>
  <c r="H65" i="1" s="1"/>
  <c r="G65" i="1"/>
  <c r="D65" i="1"/>
  <c r="AD115" i="1"/>
  <c r="AD192" i="1"/>
  <c r="T65" i="1"/>
  <c r="S66" i="1"/>
  <c r="AC66" i="1"/>
  <c r="AD65" i="1"/>
  <c r="L65" i="1" s="1"/>
  <c r="K65" i="1"/>
  <c r="L115" i="1"/>
  <c r="N115" i="1" s="1"/>
  <c r="D153" i="1" s="1"/>
  <c r="L183" i="1"/>
  <c r="X65" i="1"/>
  <c r="F65" i="1" s="1"/>
  <c r="W66" i="1"/>
  <c r="E65" i="1"/>
  <c r="V83" i="1"/>
  <c r="V176" i="1"/>
  <c r="V204" i="1" s="1"/>
  <c r="E66" i="1"/>
  <c r="P66" i="1"/>
  <c r="O83" i="1"/>
  <c r="O176" i="1"/>
  <c r="O204" i="1" s="1"/>
  <c r="N97" i="1"/>
  <c r="N183" i="1" s="1"/>
  <c r="F183" i="1"/>
  <c r="AB65" i="1"/>
  <c r="AA66" i="1"/>
  <c r="I65" i="1"/>
  <c r="Y83" i="1" l="1"/>
  <c r="G83" i="1" s="1"/>
  <c r="G66" i="1"/>
  <c r="G176" i="1" s="1"/>
  <c r="G204" i="1" s="1"/>
  <c r="Y176" i="1"/>
  <c r="Y204" i="1" s="1"/>
  <c r="Z66" i="1"/>
  <c r="J65" i="1"/>
  <c r="N65" i="1" s="1"/>
  <c r="AD66" i="1"/>
  <c r="K66" i="1"/>
  <c r="K176" i="1" s="1"/>
  <c r="K204" i="1" s="1"/>
  <c r="AC83" i="1"/>
  <c r="K83" i="1" s="1"/>
  <c r="AC176" i="1"/>
  <c r="AC204" i="1" s="1"/>
  <c r="D66" i="1"/>
  <c r="D176" i="1" s="1"/>
  <c r="D204" i="1" s="1"/>
  <c r="S176" i="1"/>
  <c r="S204" i="1" s="1"/>
  <c r="T66" i="1"/>
  <c r="S83" i="1"/>
  <c r="E176" i="1"/>
  <c r="E204" i="1" s="1"/>
  <c r="M65" i="1"/>
  <c r="X66" i="1"/>
  <c r="F66" i="1" s="1"/>
  <c r="W176" i="1"/>
  <c r="W204" i="1" s="1"/>
  <c r="W83" i="1"/>
  <c r="E83" i="1" s="1"/>
  <c r="AB66" i="1"/>
  <c r="AA83" i="1"/>
  <c r="AA176" i="1"/>
  <c r="AA204" i="1" s="1"/>
  <c r="I66" i="1"/>
  <c r="I176" i="1" s="1"/>
  <c r="I204" i="1" s="1"/>
  <c r="P83" i="1"/>
  <c r="P176" i="1"/>
  <c r="P204" i="1" s="1"/>
  <c r="I83" i="1" l="1"/>
  <c r="M83" i="1" s="1"/>
  <c r="C152" i="1" s="1"/>
  <c r="Z83" i="1"/>
  <c r="H83" i="1" s="1"/>
  <c r="H66" i="1"/>
  <c r="H176" i="1" s="1"/>
  <c r="H204" i="1" s="1"/>
  <c r="Z176" i="1"/>
  <c r="Z204" i="1" s="1"/>
  <c r="T83" i="1"/>
  <c r="T176" i="1"/>
  <c r="T204" i="1" s="1"/>
  <c r="AD176" i="1"/>
  <c r="AD204" i="1" s="1"/>
  <c r="L66" i="1"/>
  <c r="L176" i="1" s="1"/>
  <c r="L204" i="1" s="1"/>
  <c r="AD83" i="1"/>
  <c r="L83" i="1" s="1"/>
  <c r="F176" i="1"/>
  <c r="F204" i="1" s="1"/>
  <c r="X176" i="1"/>
  <c r="X204" i="1" s="1"/>
  <c r="X83" i="1"/>
  <c r="F83" i="1" s="1"/>
  <c r="AB83" i="1"/>
  <c r="AB176" i="1"/>
  <c r="AB204" i="1" s="1"/>
  <c r="J66" i="1"/>
  <c r="J176" i="1" s="1"/>
  <c r="J204" i="1" s="1"/>
  <c r="M66" i="1"/>
  <c r="M176" i="1" s="1"/>
  <c r="M204" i="1" s="1"/>
  <c r="C156" i="1" l="1"/>
  <c r="C158" i="1" s="1"/>
  <c r="J83" i="1"/>
  <c r="N83" i="1" s="1"/>
  <c r="D152" i="1" s="1"/>
  <c r="N66" i="1"/>
  <c r="N176" i="1" s="1"/>
  <c r="N204" i="1" s="1"/>
  <c r="D156" i="1" l="1"/>
  <c r="D158" i="1" s="1"/>
</calcChain>
</file>

<file path=xl/comments1.xml><?xml version="1.0" encoding="utf-8"?>
<comments xmlns="http://schemas.openxmlformats.org/spreadsheetml/2006/main">
  <authors>
    <author>Carla Valença Daher</author>
  </authors>
  <commentList>
    <comment ref="C10" authorId="0">
      <text>
        <r>
          <rPr>
            <b/>
            <sz val="9"/>
            <color indexed="81"/>
            <rFont val="Tahoma"/>
            <family val="2"/>
          </rPr>
          <t>Carla Valença Daher:</t>
        </r>
        <r>
          <rPr>
            <sz val="9"/>
            <color indexed="81"/>
            <rFont val="Tahoma"/>
            <family val="2"/>
          </rPr>
          <t xml:space="preserve">
Percentual por faixa etária com base na media de produção de 2008 a 2012</t>
        </r>
      </text>
    </comment>
    <comment ref="C15" authorId="0">
      <text>
        <r>
          <rPr>
            <b/>
            <sz val="9"/>
            <color indexed="81"/>
            <rFont val="Tahoma"/>
            <family val="2"/>
          </rPr>
          <t>Carla Valença Daher:</t>
        </r>
        <r>
          <rPr>
            <sz val="9"/>
            <color indexed="81"/>
            <rFont val="Tahoma"/>
            <family val="2"/>
          </rPr>
          <t xml:space="preserve">
Percentual por faixa etária com base na media de produção de 2008 a 2012 dividida por 8 (Parâmetro das diretrizes)
</t>
        </r>
      </text>
    </comment>
    <comment ref="B51" authorId="0">
      <text>
        <r>
          <rPr>
            <b/>
            <sz val="9"/>
            <color indexed="81"/>
            <rFont val="Tahoma"/>
            <family val="2"/>
          </rPr>
          <t>Carla Valença Daher:</t>
        </r>
        <r>
          <rPr>
            <sz val="9"/>
            <color indexed="81"/>
            <rFont val="Tahoma"/>
            <family val="2"/>
          </rPr>
          <t xml:space="preserve">
X 2</t>
        </r>
      </text>
    </comment>
    <comment ref="B52" authorId="0">
      <text>
        <r>
          <rPr>
            <b/>
            <sz val="9"/>
            <color indexed="81"/>
            <rFont val="Tahoma"/>
            <family val="2"/>
          </rPr>
          <t>Carla Valença Daher:</t>
        </r>
        <r>
          <rPr>
            <sz val="9"/>
            <color indexed="81"/>
            <rFont val="Tahoma"/>
            <family val="2"/>
          </rPr>
          <t xml:space="preserve">
X 2</t>
        </r>
      </text>
    </comment>
    <comment ref="B53" authorId="0">
      <text>
        <r>
          <rPr>
            <b/>
            <sz val="9"/>
            <color indexed="81"/>
            <rFont val="Tahoma"/>
            <family val="2"/>
          </rPr>
          <t>Carla Valença Daher:</t>
        </r>
        <r>
          <rPr>
            <sz val="9"/>
            <color indexed="81"/>
            <rFont val="Tahoma"/>
            <family val="2"/>
          </rPr>
          <t xml:space="preserve">
X 2
</t>
        </r>
      </text>
    </comment>
    <comment ref="B54" authorId="0">
      <text>
        <r>
          <rPr>
            <b/>
            <sz val="9"/>
            <color indexed="81"/>
            <rFont val="Tahoma"/>
            <family val="2"/>
          </rPr>
          <t>Carla Valença Daher:</t>
        </r>
        <r>
          <rPr>
            <sz val="9"/>
            <color indexed="81"/>
            <rFont val="Tahoma"/>
            <family val="2"/>
          </rPr>
          <t xml:space="preserve">
CONSIDERAR 10%
</t>
        </r>
      </text>
    </comment>
    <comment ref="B56" authorId="0">
      <text>
        <r>
          <rPr>
            <b/>
            <sz val="9"/>
            <color indexed="81"/>
            <rFont val="Tahoma"/>
            <family val="2"/>
          </rPr>
          <t>Carla Valença Daher:</t>
        </r>
        <r>
          <rPr>
            <sz val="9"/>
            <color indexed="81"/>
            <rFont val="Tahoma"/>
            <family val="2"/>
          </rPr>
          <t xml:space="preserve">
  Crianças: 
 Primeiro ano de uso: 6 (seis) acompanhamentos 
 Segundo ano de uso: 4 (quatro) acompanhamentos 
  Terceiro ano de uso: 
 Para crianças de até três anos de idade: 4 (quatro) acompanhamentos 
 Para crianças com mais de três anos de idade: 2 (dois) acompanhamentos 
  A partir do quarto ano: anualmente (uma vez/ano). 
USAR A MÉDIA DE 5 ACOMP
   Adultos: 
  - Primeiro ano de uso: 4 (quatro) acompanhamentos;
  - Segundo ano de uso: 2 (dois) acompanhamentos; 
  - A partir do quarto ano: anualmente (uma vez/ano). 
USAR A MÉDIA DE 5 para faixa de (0 a 7 anos) e de 3 de (7 acima)</t>
        </r>
      </text>
    </comment>
    <comment ref="B67" authorId="0">
      <text>
        <r>
          <rPr>
            <b/>
            <sz val="9"/>
            <color indexed="81"/>
            <rFont val="Tahoma"/>
            <family val="2"/>
          </rPr>
          <t>Carla Valença Daher:</t>
        </r>
        <r>
          <rPr>
            <sz val="9"/>
            <color indexed="81"/>
            <rFont val="Tahoma"/>
            <family val="2"/>
          </rPr>
          <t xml:space="preserve">
1 POR PACIENTE ANO
CONSIDERAR = AO Nº DE PACIENTES PARA CIRURGIA</t>
        </r>
      </text>
    </comment>
    <comment ref="B82" authorId="0">
      <text>
        <r>
          <rPr>
            <b/>
            <sz val="9"/>
            <color indexed="81"/>
            <rFont val="Tahoma"/>
            <family val="2"/>
          </rPr>
          <t>Carla Valença Daher:</t>
        </r>
        <r>
          <rPr>
            <sz val="9"/>
            <color indexed="81"/>
            <rFont val="Tahoma"/>
            <family val="2"/>
          </rPr>
          <t xml:space="preserve">
Adultos: terapias de 45 min., em séries de 6 sessões, individual ou em grupo. Avaliação e reabilitação dos aspectos auditivos e de linguagem com registro de sua evolução. 
Crianças: duas sessões semanais de 45 minutos, individual. Avaliação e reabilitação dos aspectos auditivos e de linguagem com registro de sua evolução. 
CRIANÇA (96 terapias ano)
ADULTO (6terapias ano)</t>
        </r>
      </text>
    </comment>
    <comment ref="B105" authorId="0">
      <text>
        <r>
          <rPr>
            <b/>
            <sz val="9"/>
            <color indexed="81"/>
            <rFont val="Tahoma"/>
            <family val="2"/>
          </rPr>
          <t>Carla Valença Daher:</t>
        </r>
        <r>
          <rPr>
            <sz val="9"/>
            <color indexed="81"/>
            <rFont val="Tahoma"/>
            <family val="2"/>
          </rPr>
          <t xml:space="preserve">
consderar 10%
</t>
        </r>
      </text>
    </comment>
    <comment ref="B109" authorId="0">
      <text>
        <r>
          <rPr>
            <b/>
            <sz val="9"/>
            <color indexed="81"/>
            <rFont val="Tahoma"/>
            <family val="2"/>
          </rPr>
          <t>Carla Valença Daher:</t>
        </r>
        <r>
          <rPr>
            <sz val="9"/>
            <color indexed="81"/>
            <rFont val="Tahoma"/>
            <family val="2"/>
          </rPr>
          <t xml:space="preserve">
Frequência do acompanhamento em crianças e adultos:
Primeiro ano de uso: 4 (quatro) acompanhamentos;
Segundo ano de uso: 2 (dois) acompanhamentos; 
A partir do terceiro ano: anualmente (uma vez/ano). 
Considerado 2/ano</t>
        </r>
      </text>
    </comment>
    <comment ref="B114" authorId="0">
      <text>
        <r>
          <rPr>
            <b/>
            <sz val="9"/>
            <color indexed="81"/>
            <rFont val="Tahoma"/>
            <family val="2"/>
          </rPr>
          <t>Carla Valença Daher:</t>
        </r>
        <r>
          <rPr>
            <sz val="9"/>
            <color indexed="81"/>
            <rFont val="Tahoma"/>
            <family val="2"/>
          </rPr>
          <t xml:space="preserve">
Adultos: terapias de 45 min., em séries de 6 sessões, individual ou em grupo. Avaliação e reabilitação dos aspectos auditivos e de linguagem com registro de sua evolução. 
Crianças: duas sessões semanais de 45 minutos, individual. Avaliação e reabilitação dos aspectos auditivos e de linguagem com registro de sua evolução. 
CRIANÇA (96 terapias ano)
ADULTO (6terapias ano)</t>
        </r>
      </text>
    </comment>
  </commentList>
</comments>
</file>

<file path=xl/sharedStrings.xml><?xml version="1.0" encoding="utf-8"?>
<sst xmlns="http://schemas.openxmlformats.org/spreadsheetml/2006/main" count="460" uniqueCount="162">
  <si>
    <t>ATENÇÃO ESPECIALIZADA ÀS PESSOAS COM DEFICIÊNCIA AUDITIVA</t>
  </si>
  <si>
    <t>Identificação do serviço:</t>
  </si>
  <si>
    <t>INFORMAÇÕES</t>
  </si>
  <si>
    <t>INDICAÇÕES DO IMPLANTE COCLEAR</t>
  </si>
  <si>
    <t>% DE CIRURGIAS REALIZADAS POR FAIXA ETÁRIA</t>
  </si>
  <si>
    <t>CASOS NOVOS BILATERAL</t>
  </si>
  <si>
    <t>CASOS NOVOS UNILATERAL</t>
  </si>
  <si>
    <t>0 A 4 INCOMPLETO</t>
  </si>
  <si>
    <t>4 A 7 INCOMPLETO</t>
  </si>
  <si>
    <t>7 A 12 INCOMPLETO</t>
  </si>
  <si>
    <t>12 ANOS E MAIS</t>
  </si>
  <si>
    <t>INDICAÇÕES DA PROTESE AUDITIVA ANCORADA NO OSSO</t>
  </si>
  <si>
    <t>CAPACIDADE</t>
  </si>
  <si>
    <t>Nº DE PACIENTES/ANO</t>
  </si>
  <si>
    <t>PRODUÇÃO</t>
  </si>
  <si>
    <t>IMPLANTE COCLEAR</t>
  </si>
  <si>
    <t>CÓDIGO</t>
  </si>
  <si>
    <t>PROCEDIMENTO</t>
  </si>
  <si>
    <t>Nº DE PROCED/ANO</t>
  </si>
  <si>
    <t>TOTAL</t>
  </si>
  <si>
    <t>DESCRIÇÃO DO PROCEDIMENTO</t>
  </si>
  <si>
    <t>VL UNIT PROCED</t>
  </si>
  <si>
    <t>FREQ</t>
  </si>
  <si>
    <t>VL</t>
  </si>
  <si>
    <t>02.11.07.037-8</t>
  </si>
  <si>
    <t>AVALIAÇÃO E SELEÇÃO PRÉ-CIRÚRGICA PARA IMPLANTE COCLEAR</t>
  </si>
  <si>
    <t>02.11.07.021-1</t>
  </si>
  <si>
    <t>LOGOAUDIOMETRIA (LDV-IRF-LRF)</t>
  </si>
  <si>
    <t>02.11.07.020-3</t>
  </si>
  <si>
    <t>IMITANCIOMETRIA</t>
  </si>
  <si>
    <t>02.11.07.004-1</t>
  </si>
  <si>
    <t>AUDIOMETRIA TONAL LIMIAR (VIA AEREA / OSSEA)</t>
  </si>
  <si>
    <t>02.11.07.002-5</t>
  </si>
  <si>
    <t>AUDIOMETRIA DE REFORCO VISUAL (VIA AEREA / OSSEA)</t>
  </si>
  <si>
    <t>02.11.07.003-3</t>
  </si>
  <si>
    <t>AUDIOMETRIA EM CAMPO LIVRE</t>
  </si>
  <si>
    <t>02.11.07.024-6</t>
  </si>
  <si>
    <t>PESQUISA DE GANHO DE INSERCAO</t>
  </si>
  <si>
    <t>02.11.07.015-7</t>
  </si>
  <si>
    <t>ESTUDO DE EMISSOES OTOACUSTICAS EVOCADAS TRANSITORIAS E PRODUTOS DE DISTORCAO (EOA)</t>
  </si>
  <si>
    <t>02.11.07.026-2</t>
  </si>
  <si>
    <t>POTENCIAL EVOCADO AUDITIVO DE CURTA MEDIA E LONGA LATENCIA</t>
  </si>
  <si>
    <t>04.04.01.057-1</t>
  </si>
  <si>
    <t>CIRURGIA DE IMPLANTE COCLEAR  UNILATERAL</t>
  </si>
  <si>
    <t>07.02.09.009-3</t>
  </si>
  <si>
    <t>PRÓTESE P/ IMPLANTE COCLEAR MULTICANAL</t>
  </si>
  <si>
    <t xml:space="preserve">02.11.07.039-4 </t>
  </si>
  <si>
    <t>POTENCIAL EVOCADO ELETRICAMENTE NO SISTEMA AUDITIVO</t>
  </si>
  <si>
    <t xml:space="preserve">04.04.01.58-0 </t>
  </si>
  <si>
    <t xml:space="preserve">CIRURGIA DE IMPLANTE COCLEAR BILATERAL </t>
  </si>
  <si>
    <t xml:space="preserve">04.04.01.059-8 </t>
  </si>
  <si>
    <t>CIRURGIA PARA REVISÃO DO IMPLANTE COCLEAR SEM DISPOSITIVO INTERNO DO IMPLANTE COCLEAR</t>
  </si>
  <si>
    <t>03.01.07.019-9</t>
  </si>
  <si>
    <t>ACOMPANHAMENTO DE PACIENTE C/ IMPLANTE COCLEAR</t>
  </si>
  <si>
    <t xml:space="preserve">02.11.07.038-6 </t>
  </si>
  <si>
    <t>MAPEAMENTO E BALANCEAMENTO DOS ELETRODOS</t>
  </si>
  <si>
    <t>02.11.07.00,-3</t>
  </si>
  <si>
    <t>02.11.07.007-6</t>
  </si>
  <si>
    <t>AVALIACAO DE LINGUAGEM ORAL</t>
  </si>
  <si>
    <t xml:space="preserve">02.11.07.040-8  </t>
  </si>
  <si>
    <t>REFLEXO ESTAPEDIANO ELICIADO ELETRICAMENTE</t>
  </si>
  <si>
    <t>03.01. 07 017-2</t>
  </si>
  <si>
    <t>MANUTENÇÃO DA PRÓTESE DE IMPLANTE COCLEAR</t>
  </si>
  <si>
    <t xml:space="preserve">07.01.09. 010-3 </t>
  </si>
  <si>
    <t>SUBSTITUIÇÃO/TROCA DO CABO DE CONEXÃO DA PRÓTESE DE IMPLANTE COCLEAR</t>
  </si>
  <si>
    <t>07.01.09. 011-1</t>
  </si>
  <si>
    <t>SUBSTITUIÇÃO/TROCA DO COMPARTIMENTO/GAVETA DE BATERIAS DA PRÓTESE DE IMPLANTE COCLEAR</t>
  </si>
  <si>
    <t>07.01.09. 012-0</t>
  </si>
  <si>
    <t>CONSERTO DO COMPARTIMENTO/GAVETA DE BATERIAS DA PRÓTESE DE IMPLANTE COCLEAR</t>
  </si>
  <si>
    <t>07.01.09. 013-8</t>
  </si>
  <si>
    <t>SUBSTITUIÇÃO/TROCA DA ANTENA DA PRÓTESE DE IMPLANTE COCLEAR</t>
  </si>
  <si>
    <t>07.01.09. 014-6</t>
  </si>
  <si>
    <t>CONSERTO DA ANTENA DA PRÓTESE DE IMPLANTE COCLEAR</t>
  </si>
  <si>
    <t>07.01.09. 015-4</t>
  </si>
  <si>
    <t>SUBSTITUIÇÃO/TROCA DAS BATERIAS RECARREGÁVEIS DA PRÓTESE DE IMPLANTE COCLEAR</t>
  </si>
  <si>
    <t>07.01.09. 016-2</t>
  </si>
  <si>
    <t>SUBSTITUIÇÃO/TROCA DO CONTROLE REMOTO DA PRÓTESE DE IMPLANTE COCLEAR</t>
  </si>
  <si>
    <t>07.01.09. 017-0</t>
  </si>
  <si>
    <t>CONSERTO DO CONTROLE REMOTO DA PRÓTESE DE IMPLANTE COCLEAR</t>
  </si>
  <si>
    <t>07.01.09. 018-9</t>
  </si>
  <si>
    <t>SUBSTITUIÇÃO/TROCA DO IMÃ DA ANTENA DA PRÓTESE DE IMPLANTE COCLEAR</t>
  </si>
  <si>
    <t>07.01.09. 019-7</t>
  </si>
  <si>
    <t>SUBSTITUIÇÃO/TROCA DO CARREGADOR DE BATERIA RECARREGÁVEL DA PRÓTESE DE IMPLANTE COCLEAR</t>
  </si>
  <si>
    <t>07.01.09. 020-0</t>
  </si>
  <si>
    <t>SUBSTITUIÇÃO/TROCA DO GANCHO DA PRÓTESE DE IMPLANTE COCLEAR</t>
  </si>
  <si>
    <t>07.01.09. 021-9</t>
  </si>
  <si>
    <t>SUBSTITUIÇÃO/TROCA DO GANCHO COM MICROFONE DA PRÓTESE DE IMPLANTE COCLEAR</t>
  </si>
  <si>
    <t>07.01.09. 022-7</t>
  </si>
  <si>
    <t>SUBSTITUIÇÃO/TROCA DO DESUMIDIFICADOR DA PRÓTESE DE IMPLANTE COCLEAR</t>
  </si>
  <si>
    <t>07.01.09. 023-5</t>
  </si>
  <si>
    <t>CONSERTO DO PROCESSADOR DE FALA DA PRÓTESE DE IMPLANTE COCLEAR</t>
  </si>
  <si>
    <t xml:space="preserve">03.01.07.011-3 - </t>
  </si>
  <si>
    <t>TERAPIA FONOAUDIOLÓGICA INDIVIDUAL</t>
  </si>
  <si>
    <t>PRÓTESE AUDITIVA ANCORADA NO OSSO</t>
  </si>
  <si>
    <t>02.11.07.041-6</t>
  </si>
  <si>
    <t>AVALIAÇÃO E SELEÇÃO PRÉ-CIRÚRGICA PARA DA PRÓTESE AUDITIVA ANCORADA NO OSSO</t>
  </si>
  <si>
    <t xml:space="preserve">04.04.01.060-1 </t>
  </si>
  <si>
    <t xml:space="preserve">CIRURGIA PARA PRÓTESE AUDITIVA ANCORADA NO OSSO - 1º TEMPO </t>
  </si>
  <si>
    <t xml:space="preserve">07.02.09.005-0 </t>
  </si>
  <si>
    <t>IMPLANTE DE TITÂNIO DA PRÓTESE AUDITIVA ANCORADA NO OSSO</t>
  </si>
  <si>
    <t xml:space="preserve">04.04.01.061-0 </t>
  </si>
  <si>
    <t xml:space="preserve">CIRURGIA PARA PRÓTESE AUDITIVA ANCORADA NO OSSO - 2º TEMPO </t>
  </si>
  <si>
    <t xml:space="preserve">07.02.09.006-9 </t>
  </si>
  <si>
    <t>PILAR DA PRÓTESE AUDITIVA ANCORADA NO OSSO</t>
  </si>
  <si>
    <t xml:space="preserve">07.02.09.007-7 </t>
  </si>
  <si>
    <t>ÁUDIO PROCESSADOR DA PRÓTESE AUDITIVA ANCORADA NO OSSO</t>
  </si>
  <si>
    <t xml:space="preserve">04.04.01.062-8 </t>
  </si>
  <si>
    <t xml:space="preserve">CIRURGIA PARA PRÓTESE AUDITIVA ANCORADA NO OSSO – TEMPO ÚNICO </t>
  </si>
  <si>
    <t xml:space="preserve">07.02.09.008-5 </t>
  </si>
  <si>
    <t xml:space="preserve">04.04.01.064-4 </t>
  </si>
  <si>
    <t>CIRURGIA PARA REIMPLANTAÇÃO DA PROTESE AUDITIVA ANCORADA NO OSSO</t>
  </si>
  <si>
    <t>04.04.01.063-6</t>
  </si>
  <si>
    <t>CIRURGIA PARA REVISÃO DA PRÓTESE AUDITIVA ANCORADA NO OSSO</t>
  </si>
  <si>
    <t>03.01.07.018-0</t>
  </si>
  <si>
    <t>ACOMPANHAMENTO DE PACIENTE COM PROTESE AUDITIVA ANCORADA NO OSSO</t>
  </si>
  <si>
    <t>TOTAL ANO</t>
  </si>
  <si>
    <t>MÊS</t>
  </si>
  <si>
    <t>SECUNDÁRIOS</t>
  </si>
  <si>
    <t>PORTARIA GM/MS Nº 2.776 de 18/12/2014</t>
  </si>
  <si>
    <t>FOI COMPUTADO TODOS OS CASOS COMO TEMPO ÚNICO SOMENTE PARA O CALCULO DO IMPACTO</t>
  </si>
  <si>
    <t>XXXX
CNES: XXXX CNPJ: XXXXX</t>
  </si>
  <si>
    <t>CIRURGIAS OTOLÓGICAS</t>
  </si>
  <si>
    <t>FREQ.</t>
  </si>
  <si>
    <t xml:space="preserve"> ANTROTOMIA DA MASTOIDE (DRENAGEM DE OTITE NO LACTENTE)</t>
  </si>
  <si>
    <t>04.04.01.004-0</t>
  </si>
  <si>
    <t>DRENAGEM DO SACO ENDO-LINFATICO - SHUNT (C/ AUDICAO POR VIA TRANSMASTOIDEA)</t>
  </si>
  <si>
    <t>04.04.01.008-3</t>
  </si>
  <si>
    <t>ESTAPEDECTOMIA</t>
  </si>
  <si>
    <t>04.04.01.010-5</t>
  </si>
  <si>
    <t>LABIRINTECTOMIA MEMBRANOSA / OSSEA COM OU S/ AUDICAO</t>
  </si>
  <si>
    <t>04.04.01.016-4</t>
  </si>
  <si>
    <t>MICROCIRURGIA OTOLOGICA</t>
  </si>
  <si>
    <t>04.04.01.023-7</t>
  </si>
  <si>
    <t>MASTOIDECTOMIA RADICAL</t>
  </si>
  <si>
    <t>04.04.01.021-0</t>
  </si>
  <si>
    <t>MASTOIDECTOMIA SUBTOTAL</t>
  </si>
  <si>
    <t>04.04.01.022-9</t>
  </si>
  <si>
    <t>RESSECCAO DE GLOMO TIMPANICO</t>
  </si>
  <si>
    <t xml:space="preserve">04.04.01.028-8 </t>
  </si>
  <si>
    <t>RETIRADA DE CORPO ESTRANHO DE OUVIDO / FARINGE / LARINGE / NARIZ</t>
  </si>
  <si>
    <t>04.04.01.031-8</t>
  </si>
  <si>
    <t xml:space="preserve"> TIMPANOPLASTIA (UNI / BILATERAL)</t>
  </si>
  <si>
    <t>04.04.01.035-0</t>
  </si>
  <si>
    <t>TRATAMENTO CIRURGICO DE ESTENOSE DO CONDUTO AUDITIVO</t>
  </si>
  <si>
    <t>04.04.01.038-5</t>
  </si>
  <si>
    <t>RESSECÇÃO DE TUMOR DO ACÚSTICO (PELA FOSSA MEDIA)</t>
  </si>
  <si>
    <t>04.04.01.053-9</t>
  </si>
  <si>
    <t>RESSECÇÃO DO GLOMO JUGULAR</t>
  </si>
  <si>
    <t>04.04.01.054-7</t>
  </si>
  <si>
    <t>OBS: MÍNIMO OBRIGATÓRIO DE 144 CIRURGIAS OTOLÓGICAS AO ANO</t>
  </si>
  <si>
    <t>CONSULTAS OTORRINOLARINGOLÓGICAS</t>
  </si>
  <si>
    <t>PROCEDIMENTOS</t>
  </si>
  <si>
    <t>DESCRIÇÃO DOS PROCEDIMENTOS</t>
  </si>
  <si>
    <t xml:space="preserve"> CONSULTA MEDICA EM ATENÇÃO ESPECIALIZADA</t>
  </si>
  <si>
    <t>03.01.01.007-2</t>
  </si>
  <si>
    <t>OBS: MÍNIMO OBRIGATÓRIO DE 480 CONSULTAS OTORRINOLARINGOLOGICAS AO ANO</t>
  </si>
  <si>
    <t>FORMA DE ORGANIZAÇÃO</t>
  </si>
  <si>
    <t>DESCRIÇÃO DA FORMA DE ORGANIZAÇÃO</t>
  </si>
  <si>
    <t>04.04.01</t>
  </si>
  <si>
    <t>CONSULTA MEDICA EM ATENÇÃO ESPECIALIZADA</t>
  </si>
  <si>
    <t>CIRURGIAS DAS VIAS AÉREAS SUPERIORES E DO PESCOÇO</t>
  </si>
  <si>
    <t>VARIA DE ACORDO COM O PROCEDIMENTO</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</si>
</sst>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quot;R$&quot;\ #,##0.00"/>
  </numFmts>
  <fonts count="17" x14ac:knownFonts="1">
    <font>
      <sz val="11"/>
      <color theme="1"/>
      <name val="Calibri"/>
      <family val="2"/>
      <scheme val="minor"/>
    </font>
    <font>
      <sz val="11"/>
      <color theme="1"/>
      <name val="Calibri"/>
      <family val="2"/>
      <scheme val="minor"/>
    </font>
    <font>
      <b/>
      <sz val="12"/>
      <name val="Arial"/>
      <family val="2"/>
    </font>
    <font>
      <sz val="10"/>
      <name val="Arial"/>
      <family val="2"/>
    </font>
    <font>
      <b/>
      <sz val="16"/>
      <color rgb="FFFF0000"/>
      <name val="Arial"/>
      <family val="2"/>
    </font>
    <font>
      <b/>
      <sz val="10"/>
      <name val="Arial"/>
      <family val="2"/>
    </font>
    <font>
      <b/>
      <sz val="11"/>
      <name val="Arial"/>
      <family val="2"/>
    </font>
    <font>
      <b/>
      <sz val="10"/>
      <color theme="1"/>
      <name val="Arial"/>
      <family val="2"/>
    </font>
    <font>
      <sz val="11"/>
      <name val="Arial"/>
      <family val="2"/>
    </font>
    <font>
      <b/>
      <sz val="11"/>
      <color rgb="FFFF0000"/>
      <name val="Arial"/>
      <family val="2"/>
    </font>
    <font>
      <b/>
      <sz val="10"/>
      <color rgb="FFFF0000"/>
      <name val="Arial"/>
      <family val="2"/>
    </font>
    <font>
      <b/>
      <sz val="9"/>
      <color indexed="81"/>
      <name val="Tahoma"/>
      <family val="2"/>
    </font>
    <font>
      <sz val="9"/>
      <color indexed="81"/>
      <name val="Tahoma"/>
      <family val="2"/>
    </font>
    <font>
      <sz val="7"/>
      <name val="Arial"/>
      <family val="2"/>
    </font>
    <font>
      <b/>
      <sz val="9"/>
      <name val="Arial"/>
      <family val="2"/>
    </font>
    <font>
      <sz val="9"/>
      <name val="Arial"/>
      <family val="2"/>
    </font>
    <font>
      <sz val="9"/>
      <color theme="1"/>
      <name val="Calibri"/>
      <family val="2"/>
      <scheme val="minor"/>
    </font>
  </fonts>
  <fills count="15">
    <fill>
      <patternFill patternType="none"/>
    </fill>
    <fill>
      <patternFill patternType="gray125"/>
    </fill>
    <fill>
      <patternFill patternType="solid">
        <fgColor theme="3" tint="0.79998168889431442"/>
        <bgColor indexed="64"/>
      </patternFill>
    </fill>
    <fill>
      <patternFill patternType="solid">
        <fgColor theme="0"/>
        <bgColor indexed="64"/>
      </patternFill>
    </fill>
    <fill>
      <patternFill patternType="solid">
        <fgColor theme="7" tint="0.39997558519241921"/>
        <bgColor indexed="64"/>
      </patternFill>
    </fill>
    <fill>
      <patternFill patternType="solid">
        <fgColor rgb="FFFFFF00"/>
        <bgColor indexed="64"/>
      </patternFill>
    </fill>
    <fill>
      <patternFill patternType="solid">
        <fgColor theme="5" tint="0.79998168889431442"/>
        <bgColor indexed="64"/>
      </patternFill>
    </fill>
    <fill>
      <patternFill patternType="solid">
        <fgColor theme="6" tint="0.39997558519241921"/>
        <bgColor indexed="64"/>
      </patternFill>
    </fill>
    <fill>
      <patternFill patternType="solid">
        <fgColor theme="9" tint="0.59999389629810485"/>
        <bgColor indexed="64"/>
      </patternFill>
    </fill>
    <fill>
      <patternFill patternType="solid">
        <fgColor rgb="FF92D050"/>
        <bgColor indexed="64"/>
      </patternFill>
    </fill>
    <fill>
      <patternFill patternType="solid">
        <fgColor theme="6" tint="0.59999389629810485"/>
        <bgColor indexed="64"/>
      </patternFill>
    </fill>
    <fill>
      <patternFill patternType="solid">
        <fgColor theme="9"/>
        <bgColor indexed="64"/>
      </patternFill>
    </fill>
    <fill>
      <patternFill patternType="solid">
        <fgColor rgb="FFC00000"/>
        <bgColor indexed="64"/>
      </patternFill>
    </fill>
    <fill>
      <patternFill patternType="solid">
        <fgColor theme="9" tint="0.39997558519241921"/>
        <bgColor indexed="64"/>
      </patternFill>
    </fill>
    <fill>
      <patternFill patternType="solid">
        <fgColor theme="7" tint="0.59999389629810485"/>
        <bgColor indexed="64"/>
      </patternFill>
    </fill>
  </fills>
  <borders count="5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diagonal/>
    </border>
    <border>
      <left/>
      <right/>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style="thin">
        <color indexed="64"/>
      </left>
      <right/>
      <top/>
      <bottom/>
      <diagonal/>
    </border>
  </borders>
  <cellStyleXfs count="2">
    <xf numFmtId="0" fontId="0" fillId="0" borderId="0"/>
    <xf numFmtId="9" fontId="1" fillId="0" borderId="0" applyFont="0" applyFill="0" applyBorder="0" applyAlignment="0" applyProtection="0"/>
  </cellStyleXfs>
  <cellXfs count="279">
    <xf numFmtId="0" fontId="0" fillId="0" borderId="0" xfId="0"/>
    <xf numFmtId="0" fontId="3" fillId="8" borderId="1" xfId="0" applyNumberFormat="1" applyFont="1" applyFill="1" applyBorder="1" applyAlignment="1" applyProtection="1">
      <alignment horizontal="center" vertical="center" wrapText="1"/>
    </xf>
    <xf numFmtId="0" fontId="3" fillId="0" borderId="1" xfId="0" applyNumberFormat="1" applyFont="1" applyBorder="1" applyAlignment="1" applyProtection="1">
      <alignment vertical="center" wrapText="1"/>
    </xf>
    <xf numFmtId="0" fontId="3" fillId="0" borderId="1" xfId="0" applyNumberFormat="1" applyFont="1" applyBorder="1" applyAlignment="1" applyProtection="1">
      <alignment horizontal="center" vertical="center" wrapText="1"/>
    </xf>
    <xf numFmtId="0" fontId="5" fillId="12" borderId="1" xfId="0" applyNumberFormat="1" applyFont="1" applyFill="1" applyBorder="1" applyAlignment="1" applyProtection="1">
      <alignment horizontal="center" vertical="center" wrapText="1"/>
    </xf>
    <xf numFmtId="0" fontId="3" fillId="0" borderId="0" xfId="0" applyNumberFormat="1" applyFont="1" applyAlignment="1" applyProtection="1">
      <alignment vertical="center" wrapText="1"/>
    </xf>
    <xf numFmtId="0" fontId="3" fillId="0" borderId="0" xfId="0" applyNumberFormat="1" applyFont="1" applyAlignment="1" applyProtection="1">
      <alignment horizontal="center" vertical="center" wrapText="1"/>
    </xf>
    <xf numFmtId="0" fontId="3" fillId="0" borderId="0" xfId="0" applyFont="1" applyAlignment="1" applyProtection="1">
      <alignment vertical="center" wrapText="1"/>
    </xf>
    <xf numFmtId="0" fontId="3" fillId="0" borderId="0" xfId="0" applyFont="1" applyAlignment="1" applyProtection="1">
      <alignment horizontal="center" vertical="center" wrapText="1"/>
    </xf>
    <xf numFmtId="165" fontId="3" fillId="0" borderId="1" xfId="0" applyNumberFormat="1" applyFont="1" applyBorder="1" applyAlignment="1" applyProtection="1">
      <alignment vertical="center" wrapText="1"/>
    </xf>
    <xf numFmtId="165" fontId="3" fillId="13" borderId="1" xfId="0" applyNumberFormat="1" applyFont="1" applyFill="1" applyBorder="1" applyAlignment="1" applyProtection="1">
      <alignment vertical="center" wrapText="1"/>
    </xf>
    <xf numFmtId="0" fontId="15" fillId="0" borderId="1" xfId="0" applyNumberFormat="1" applyFont="1" applyBorder="1" applyAlignment="1" applyProtection="1">
      <alignment vertical="center" wrapText="1"/>
    </xf>
    <xf numFmtId="0" fontId="3" fillId="0" borderId="0" xfId="0" applyFont="1" applyFill="1" applyAlignment="1" applyProtection="1">
      <alignment vertical="center" wrapText="1"/>
    </xf>
    <xf numFmtId="0" fontId="3" fillId="3" borderId="0" xfId="0" applyFont="1" applyFill="1" applyAlignment="1" applyProtection="1">
      <alignment vertical="center" wrapText="1"/>
    </xf>
    <xf numFmtId="0" fontId="5" fillId="3" borderId="0" xfId="0" applyFont="1" applyFill="1" applyBorder="1" applyAlignment="1" applyProtection="1">
      <alignment horizontal="center" vertical="center" wrapText="1"/>
    </xf>
    <xf numFmtId="0" fontId="3" fillId="3" borderId="0" xfId="0" applyFont="1" applyFill="1" applyBorder="1" applyAlignment="1" applyProtection="1">
      <alignment horizontal="center" vertical="center" wrapText="1"/>
    </xf>
    <xf numFmtId="0" fontId="3" fillId="3" borderId="0" xfId="0" applyFont="1" applyFill="1" applyBorder="1" applyAlignment="1" applyProtection="1">
      <alignment vertical="center" wrapText="1"/>
    </xf>
    <xf numFmtId="0" fontId="3" fillId="3" borderId="0" xfId="0" applyFont="1" applyFill="1" applyAlignment="1" applyProtection="1">
      <alignment horizontal="center" vertical="center" wrapText="1"/>
    </xf>
    <xf numFmtId="0" fontId="5" fillId="3" borderId="0" xfId="0" applyFont="1" applyFill="1" applyAlignment="1" applyProtection="1">
      <alignment horizontal="center" vertical="center" wrapText="1"/>
    </xf>
    <xf numFmtId="0" fontId="0" fillId="3" borderId="0" xfId="0" applyFill="1" applyProtection="1"/>
    <xf numFmtId="3" fontId="7" fillId="5" borderId="1" xfId="0" applyNumberFormat="1" applyFont="1" applyFill="1" applyBorder="1" applyAlignment="1" applyProtection="1">
      <alignment horizontal="center" vertical="center" wrapText="1"/>
    </xf>
    <xf numFmtId="9" fontId="7" fillId="3" borderId="1" xfId="1" applyFont="1" applyFill="1" applyBorder="1" applyAlignment="1" applyProtection="1">
      <alignment horizontal="center" vertical="center"/>
    </xf>
    <xf numFmtId="164" fontId="7" fillId="3" borderId="1" xfId="1" applyNumberFormat="1" applyFont="1" applyFill="1" applyBorder="1" applyAlignment="1" applyProtection="1">
      <alignment horizontal="center" vertical="center"/>
    </xf>
    <xf numFmtId="0" fontId="3" fillId="0" borderId="0" xfId="0" applyFont="1" applyFill="1" applyBorder="1" applyAlignment="1" applyProtection="1">
      <alignment horizontal="center" vertical="center" wrapText="1"/>
    </xf>
    <xf numFmtId="0" fontId="5" fillId="5" borderId="1" xfId="0" applyFont="1" applyFill="1" applyBorder="1" applyAlignment="1" applyProtection="1">
      <alignment horizontal="center" vertical="center" wrapText="1"/>
    </xf>
    <xf numFmtId="1" fontId="7" fillId="0" borderId="1" xfId="1" applyNumberFormat="1" applyFont="1" applyFill="1" applyBorder="1" applyAlignment="1" applyProtection="1">
      <alignment horizontal="center" vertical="center"/>
    </xf>
    <xf numFmtId="0" fontId="8" fillId="0" borderId="0" xfId="0" applyFont="1" applyAlignment="1" applyProtection="1">
      <alignment vertical="center" wrapText="1"/>
    </xf>
    <xf numFmtId="0" fontId="6" fillId="0" borderId="0" xfId="0" applyFont="1" applyAlignment="1" applyProtection="1">
      <alignment vertical="center" wrapText="1"/>
    </xf>
    <xf numFmtId="0" fontId="5" fillId="0" borderId="0" xfId="0" applyFont="1" applyAlignment="1" applyProtection="1">
      <alignment vertical="center" wrapText="1"/>
    </xf>
    <xf numFmtId="0" fontId="5" fillId="6" borderId="1" xfId="0" applyFont="1" applyFill="1" applyBorder="1" applyAlignment="1" applyProtection="1">
      <alignment horizontal="center" vertical="center" wrapText="1"/>
    </xf>
    <xf numFmtId="165" fontId="5" fillId="6" borderId="1" xfId="0" applyNumberFormat="1" applyFont="1" applyFill="1" applyBorder="1" applyAlignment="1" applyProtection="1">
      <alignment horizontal="center" vertical="center" wrapText="1"/>
    </xf>
    <xf numFmtId="0" fontId="5" fillId="6" borderId="20" xfId="0" applyFont="1" applyFill="1" applyBorder="1" applyAlignment="1" applyProtection="1">
      <alignment horizontal="center" vertical="center" wrapText="1"/>
    </xf>
    <xf numFmtId="0" fontId="5" fillId="8" borderId="19" xfId="0" applyFont="1" applyFill="1" applyBorder="1" applyAlignment="1" applyProtection="1">
      <alignment horizontal="center" vertical="center" wrapText="1"/>
    </xf>
    <xf numFmtId="0" fontId="5" fillId="8" borderId="1" xfId="0" applyFont="1" applyFill="1" applyBorder="1" applyAlignment="1" applyProtection="1">
      <alignment horizontal="center" vertical="center" wrapText="1"/>
    </xf>
    <xf numFmtId="0" fontId="5" fillId="8" borderId="2" xfId="0" applyFont="1" applyFill="1" applyBorder="1" applyAlignment="1" applyProtection="1">
      <alignment horizontal="center" vertical="center" wrapText="1"/>
    </xf>
    <xf numFmtId="0" fontId="5" fillId="9" borderId="19" xfId="0" applyFont="1" applyFill="1" applyBorder="1" applyAlignment="1" applyProtection="1">
      <alignment horizontal="center" vertical="center" wrapText="1"/>
    </xf>
    <xf numFmtId="0" fontId="5" fillId="9" borderId="20" xfId="0" applyFont="1" applyFill="1" applyBorder="1" applyAlignment="1" applyProtection="1">
      <alignment horizontal="center" vertical="center" wrapText="1"/>
    </xf>
    <xf numFmtId="0" fontId="5" fillId="6" borderId="4" xfId="0" applyFont="1" applyFill="1" applyBorder="1" applyAlignment="1" applyProtection="1">
      <alignment horizontal="center" vertical="center" wrapText="1"/>
    </xf>
    <xf numFmtId="0" fontId="5" fillId="6" borderId="19" xfId="0" applyFont="1" applyFill="1" applyBorder="1" applyAlignment="1" applyProtection="1">
      <alignment horizontal="center" vertical="center" wrapText="1"/>
    </xf>
    <xf numFmtId="0" fontId="5" fillId="2" borderId="19" xfId="0" applyFont="1" applyFill="1" applyBorder="1" applyAlignment="1" applyProtection="1">
      <alignment horizontal="justify" vertical="center" wrapText="1"/>
    </xf>
    <xf numFmtId="0" fontId="5" fillId="2" borderId="1" xfId="0" applyFont="1" applyFill="1" applyBorder="1" applyAlignment="1" applyProtection="1">
      <alignment horizontal="justify" vertical="center" wrapText="1"/>
    </xf>
    <xf numFmtId="165" fontId="5" fillId="2" borderId="1" xfId="0" applyNumberFormat="1" applyFont="1" applyFill="1" applyBorder="1" applyAlignment="1" applyProtection="1">
      <alignment horizontal="center" vertical="center" wrapText="1"/>
    </xf>
    <xf numFmtId="1" fontId="5" fillId="2" borderId="20" xfId="0" applyNumberFormat="1" applyFont="1" applyFill="1" applyBorder="1" applyAlignment="1" applyProtection="1">
      <alignment horizontal="center" vertical="center" wrapText="1"/>
    </xf>
    <xf numFmtId="3" fontId="5" fillId="2" borderId="19" xfId="0" applyNumberFormat="1" applyFont="1" applyFill="1" applyBorder="1" applyAlignment="1" applyProtection="1">
      <alignment horizontal="center" vertical="center" wrapText="1"/>
    </xf>
    <xf numFmtId="3" fontId="5" fillId="2" borderId="1" xfId="0" applyNumberFormat="1" applyFont="1" applyFill="1" applyBorder="1" applyAlignment="1" applyProtection="1">
      <alignment horizontal="center" vertical="center" wrapText="1"/>
    </xf>
    <xf numFmtId="165" fontId="5" fillId="2" borderId="2" xfId="0" applyNumberFormat="1" applyFont="1" applyFill="1" applyBorder="1" applyAlignment="1" applyProtection="1">
      <alignment horizontal="center" vertical="center" wrapText="1"/>
    </xf>
    <xf numFmtId="3" fontId="5" fillId="9" borderId="19" xfId="0" applyNumberFormat="1" applyFont="1" applyFill="1" applyBorder="1" applyAlignment="1" applyProtection="1">
      <alignment horizontal="center" vertical="center" wrapText="1"/>
    </xf>
    <xf numFmtId="165" fontId="5" fillId="9" borderId="20" xfId="0" applyNumberFormat="1" applyFont="1" applyFill="1" applyBorder="1" applyAlignment="1" applyProtection="1">
      <alignment horizontal="center" vertical="center" wrapText="1"/>
    </xf>
    <xf numFmtId="3" fontId="5" fillId="2" borderId="4" xfId="0" applyNumberFormat="1" applyFont="1" applyFill="1" applyBorder="1" applyAlignment="1" applyProtection="1">
      <alignment horizontal="center" vertical="center" wrapText="1"/>
    </xf>
    <xf numFmtId="165" fontId="5" fillId="2" borderId="20" xfId="0" applyNumberFormat="1" applyFont="1" applyFill="1" applyBorder="1" applyAlignment="1" applyProtection="1">
      <alignment horizontal="center" vertical="center" wrapText="1"/>
    </xf>
    <xf numFmtId="0" fontId="5" fillId="2" borderId="0" xfId="0" applyFont="1" applyFill="1" applyAlignment="1" applyProtection="1">
      <alignment vertical="center" wrapText="1"/>
    </xf>
    <xf numFmtId="0" fontId="3" fillId="0" borderId="19" xfId="0" applyFont="1" applyFill="1" applyBorder="1" applyAlignment="1" applyProtection="1">
      <alignment horizontal="justify" vertical="center" wrapText="1"/>
    </xf>
    <xf numFmtId="0" fontId="3" fillId="0" borderId="1" xfId="0" applyFont="1" applyFill="1" applyBorder="1" applyAlignment="1" applyProtection="1">
      <alignment horizontal="justify" vertical="center" wrapText="1"/>
    </xf>
    <xf numFmtId="165" fontId="5" fillId="0" borderId="1" xfId="0" applyNumberFormat="1" applyFont="1" applyFill="1" applyBorder="1" applyAlignment="1" applyProtection="1">
      <alignment horizontal="center" vertical="center" wrapText="1"/>
    </xf>
    <xf numFmtId="1" fontId="3" fillId="0" borderId="20" xfId="0" applyNumberFormat="1" applyFont="1" applyFill="1" applyBorder="1" applyAlignment="1" applyProtection="1">
      <alignment horizontal="center" vertical="center" wrapText="1"/>
    </xf>
    <xf numFmtId="3" fontId="5" fillId="0" borderId="19" xfId="0" applyNumberFormat="1" applyFont="1" applyFill="1" applyBorder="1" applyAlignment="1" applyProtection="1">
      <alignment horizontal="center" vertical="center" wrapText="1"/>
    </xf>
    <xf numFmtId="3" fontId="5" fillId="0" borderId="1" xfId="0" applyNumberFormat="1" applyFont="1" applyFill="1" applyBorder="1" applyAlignment="1" applyProtection="1">
      <alignment horizontal="center" vertical="center" wrapText="1"/>
    </xf>
    <xf numFmtId="165" fontId="5" fillId="0" borderId="2" xfId="0" applyNumberFormat="1" applyFont="1" applyFill="1" applyBorder="1" applyAlignment="1" applyProtection="1">
      <alignment horizontal="center" vertical="center" wrapText="1"/>
    </xf>
    <xf numFmtId="3" fontId="3" fillId="0" borderId="4" xfId="0" applyNumberFormat="1" applyFont="1" applyFill="1" applyBorder="1" applyAlignment="1" applyProtection="1">
      <alignment horizontal="center" vertical="center" wrapText="1"/>
    </xf>
    <xf numFmtId="3" fontId="3" fillId="0" borderId="1" xfId="0" applyNumberFormat="1" applyFont="1" applyFill="1" applyBorder="1" applyAlignment="1" applyProtection="1">
      <alignment horizontal="center" vertical="center" wrapText="1"/>
    </xf>
    <xf numFmtId="165" fontId="5" fillId="0" borderId="20" xfId="0" applyNumberFormat="1" applyFont="1" applyFill="1" applyBorder="1" applyAlignment="1" applyProtection="1">
      <alignment horizontal="center" vertical="center" wrapText="1"/>
    </xf>
    <xf numFmtId="3" fontId="3" fillId="0" borderId="19" xfId="0" applyNumberFormat="1" applyFont="1" applyFill="1" applyBorder="1" applyAlignment="1" applyProtection="1">
      <alignment horizontal="center" vertical="center" wrapText="1"/>
    </xf>
    <xf numFmtId="0" fontId="0" fillId="0" borderId="19" xfId="0" applyFont="1" applyFill="1" applyBorder="1" applyAlignment="1" applyProtection="1">
      <alignment horizontal="justify" vertical="center" wrapText="1"/>
    </xf>
    <xf numFmtId="0" fontId="0" fillId="0" borderId="1" xfId="0" applyFont="1" applyFill="1" applyBorder="1" applyAlignment="1" applyProtection="1">
      <alignment horizontal="justify" vertical="center" wrapText="1"/>
    </xf>
    <xf numFmtId="1" fontId="0" fillId="0" borderId="20" xfId="0" applyNumberFormat="1" applyFont="1" applyFill="1" applyBorder="1" applyAlignment="1" applyProtection="1">
      <alignment horizontal="center" vertical="center" wrapText="1"/>
    </xf>
    <xf numFmtId="3" fontId="0" fillId="0" borderId="19" xfId="0" applyNumberFormat="1" applyFont="1" applyFill="1" applyBorder="1" applyAlignment="1" applyProtection="1">
      <alignment horizontal="center" vertical="center" wrapText="1"/>
    </xf>
    <xf numFmtId="3" fontId="0" fillId="0" borderId="1" xfId="0" applyNumberFormat="1" applyFont="1" applyFill="1" applyBorder="1" applyAlignment="1" applyProtection="1">
      <alignment horizontal="center" vertical="center" wrapText="1"/>
    </xf>
    <xf numFmtId="0" fontId="0" fillId="0" borderId="0" xfId="0" applyFont="1" applyAlignment="1" applyProtection="1">
      <alignment vertical="center" wrapText="1"/>
    </xf>
    <xf numFmtId="3" fontId="0" fillId="0" borderId="4" xfId="0" applyNumberFormat="1" applyFont="1" applyFill="1" applyBorder="1" applyAlignment="1" applyProtection="1">
      <alignment horizontal="center" vertical="center" wrapText="1"/>
    </xf>
    <xf numFmtId="0" fontId="3" fillId="2" borderId="0" xfId="0" applyFont="1" applyFill="1" applyAlignment="1" applyProtection="1">
      <alignment vertical="center" wrapText="1"/>
    </xf>
    <xf numFmtId="1" fontId="5" fillId="0" borderId="20" xfId="0" applyNumberFormat="1" applyFont="1" applyFill="1" applyBorder="1" applyAlignment="1" applyProtection="1">
      <alignment horizontal="center" vertical="center" wrapText="1"/>
    </xf>
    <xf numFmtId="3" fontId="5" fillId="0" borderId="4" xfId="0" applyNumberFormat="1" applyFont="1" applyFill="1" applyBorder="1" applyAlignment="1" applyProtection="1">
      <alignment horizontal="center" vertical="center" wrapText="1"/>
    </xf>
    <xf numFmtId="0" fontId="5" fillId="2" borderId="28" xfId="0" applyFont="1" applyFill="1" applyBorder="1" applyAlignment="1" applyProtection="1">
      <alignment horizontal="justify" vertical="center" wrapText="1"/>
    </xf>
    <xf numFmtId="0" fontId="5" fillId="2" borderId="29" xfId="0" applyFont="1" applyFill="1" applyBorder="1" applyAlignment="1" applyProtection="1">
      <alignment horizontal="justify" vertical="center" wrapText="1"/>
    </xf>
    <xf numFmtId="165" fontId="5" fillId="2" borderId="29" xfId="0" applyNumberFormat="1" applyFont="1" applyFill="1" applyBorder="1" applyAlignment="1" applyProtection="1">
      <alignment horizontal="center" vertical="center" wrapText="1"/>
    </xf>
    <xf numFmtId="3" fontId="5" fillId="2" borderId="28" xfId="0" applyNumberFormat="1" applyFont="1" applyFill="1" applyBorder="1" applyAlignment="1" applyProtection="1">
      <alignment horizontal="center" vertical="center" wrapText="1"/>
    </xf>
    <xf numFmtId="3" fontId="5" fillId="2" borderId="29" xfId="0" applyNumberFormat="1" applyFont="1" applyFill="1" applyBorder="1" applyAlignment="1" applyProtection="1">
      <alignment horizontal="center" vertical="center" wrapText="1"/>
    </xf>
    <xf numFmtId="165" fontId="5" fillId="2" borderId="31" xfId="0" applyNumberFormat="1" applyFont="1" applyFill="1" applyBorder="1" applyAlignment="1" applyProtection="1">
      <alignment horizontal="center" vertical="center" wrapText="1"/>
    </xf>
    <xf numFmtId="3" fontId="5" fillId="9" borderId="28" xfId="0" applyNumberFormat="1" applyFont="1" applyFill="1" applyBorder="1" applyAlignment="1" applyProtection="1">
      <alignment horizontal="center" vertical="center" wrapText="1"/>
    </xf>
    <xf numFmtId="165" fontId="5" fillId="9" borderId="30" xfId="0" applyNumberFormat="1" applyFont="1" applyFill="1" applyBorder="1" applyAlignment="1" applyProtection="1">
      <alignment horizontal="center" vertical="center" wrapText="1"/>
    </xf>
    <xf numFmtId="3" fontId="5" fillId="2" borderId="32" xfId="0" applyNumberFormat="1" applyFont="1" applyFill="1" applyBorder="1" applyAlignment="1" applyProtection="1">
      <alignment horizontal="center" vertical="center" wrapText="1"/>
    </xf>
    <xf numFmtId="165" fontId="5" fillId="2" borderId="30" xfId="0" applyNumberFormat="1" applyFont="1" applyFill="1" applyBorder="1" applyAlignment="1" applyProtection="1">
      <alignment horizontal="center" vertical="center" wrapText="1"/>
    </xf>
    <xf numFmtId="165" fontId="3" fillId="7" borderId="35" xfId="0" applyNumberFormat="1" applyFont="1" applyFill="1" applyBorder="1" applyAlignment="1" applyProtection="1">
      <alignment horizontal="center" vertical="center" wrapText="1"/>
    </xf>
    <xf numFmtId="0" fontId="5" fillId="7" borderId="36" xfId="0" applyFont="1" applyFill="1" applyBorder="1" applyAlignment="1" applyProtection="1">
      <alignment horizontal="center" vertical="center" wrapText="1"/>
    </xf>
    <xf numFmtId="3" fontId="5" fillId="8" borderId="37" xfId="0" applyNumberFormat="1" applyFont="1" applyFill="1" applyBorder="1" applyAlignment="1" applyProtection="1">
      <alignment horizontal="center" vertical="center" wrapText="1"/>
    </xf>
    <xf numFmtId="165" fontId="5" fillId="8" borderId="35" xfId="0" applyNumberFormat="1" applyFont="1" applyFill="1" applyBorder="1" applyAlignment="1" applyProtection="1">
      <alignment horizontal="center" vertical="center" wrapText="1"/>
    </xf>
    <xf numFmtId="3" fontId="5" fillId="8" borderId="35" xfId="0" applyNumberFormat="1" applyFont="1" applyFill="1" applyBorder="1" applyAlignment="1" applyProtection="1">
      <alignment horizontal="center" vertical="center" wrapText="1"/>
    </xf>
    <xf numFmtId="165" fontId="5" fillId="8" borderId="36" xfId="0" applyNumberFormat="1" applyFont="1" applyFill="1" applyBorder="1" applyAlignment="1" applyProtection="1">
      <alignment horizontal="center" vertical="center" wrapText="1"/>
    </xf>
    <xf numFmtId="3" fontId="5" fillId="9" borderId="37" xfId="0" applyNumberFormat="1" applyFont="1" applyFill="1" applyBorder="1" applyAlignment="1" applyProtection="1">
      <alignment horizontal="center" vertical="center" wrapText="1"/>
    </xf>
    <xf numFmtId="165" fontId="5" fillId="9" borderId="38" xfId="0" applyNumberFormat="1" applyFont="1" applyFill="1" applyBorder="1" applyAlignment="1" applyProtection="1">
      <alignment horizontal="center" vertical="center" wrapText="1"/>
    </xf>
    <xf numFmtId="3" fontId="5" fillId="7" borderId="34" xfId="0" applyNumberFormat="1" applyFont="1" applyFill="1" applyBorder="1" applyAlignment="1" applyProtection="1">
      <alignment horizontal="center" vertical="center" wrapText="1"/>
    </xf>
    <xf numFmtId="165" fontId="5" fillId="7" borderId="35" xfId="0" applyNumberFormat="1" applyFont="1" applyFill="1" applyBorder="1" applyAlignment="1" applyProtection="1">
      <alignment horizontal="center" vertical="center" wrapText="1"/>
    </xf>
    <xf numFmtId="3" fontId="5" fillId="7" borderId="35" xfId="0" applyNumberFormat="1" applyFont="1" applyFill="1" applyBorder="1" applyAlignment="1" applyProtection="1">
      <alignment horizontal="center" vertical="center" wrapText="1"/>
    </xf>
    <xf numFmtId="165" fontId="5" fillId="7" borderId="36" xfId="0" applyNumberFormat="1" applyFont="1" applyFill="1" applyBorder="1" applyAlignment="1" applyProtection="1">
      <alignment horizontal="center" vertical="center" wrapText="1"/>
    </xf>
    <xf numFmtId="3" fontId="5" fillId="7" borderId="37" xfId="0" applyNumberFormat="1" applyFont="1" applyFill="1" applyBorder="1" applyAlignment="1" applyProtection="1">
      <alignment horizontal="center" vertical="center" wrapText="1"/>
    </xf>
    <xf numFmtId="165" fontId="5" fillId="7" borderId="38" xfId="0" applyNumberFormat="1" applyFont="1" applyFill="1" applyBorder="1" applyAlignment="1" applyProtection="1">
      <alignment horizontal="center" vertical="center" wrapText="1"/>
    </xf>
    <xf numFmtId="0" fontId="5" fillId="7" borderId="35" xfId="0" applyFont="1" applyFill="1" applyBorder="1" applyAlignment="1" applyProtection="1">
      <alignment horizontal="center" vertical="center" wrapText="1"/>
    </xf>
    <xf numFmtId="4" fontId="5" fillId="7" borderId="35" xfId="0" applyNumberFormat="1" applyFont="1" applyFill="1" applyBorder="1" applyAlignment="1" applyProtection="1">
      <alignment horizontal="center" vertical="center" wrapText="1"/>
    </xf>
    <xf numFmtId="165" fontId="3" fillId="3" borderId="0" xfId="0" applyNumberFormat="1" applyFont="1" applyFill="1" applyBorder="1" applyAlignment="1" applyProtection="1">
      <alignment horizontal="center" vertical="center" wrapText="1"/>
    </xf>
    <xf numFmtId="3" fontId="5" fillId="3" borderId="0" xfId="0" applyNumberFormat="1" applyFont="1" applyFill="1" applyBorder="1" applyAlignment="1" applyProtection="1">
      <alignment horizontal="center" vertical="center" wrapText="1"/>
    </xf>
    <xf numFmtId="4" fontId="5" fillId="3" borderId="0" xfId="0" applyNumberFormat="1" applyFont="1" applyFill="1" applyBorder="1" applyAlignment="1" applyProtection="1">
      <alignment horizontal="center" vertical="center" wrapText="1"/>
    </xf>
    <xf numFmtId="0" fontId="5" fillId="3" borderId="0" xfId="0" applyFont="1" applyFill="1" applyAlignment="1" applyProtection="1">
      <alignment vertical="center" wrapText="1"/>
    </xf>
    <xf numFmtId="0" fontId="5" fillId="6" borderId="2" xfId="0" applyFont="1" applyFill="1" applyBorder="1" applyAlignment="1" applyProtection="1">
      <alignment horizontal="center" vertical="center" wrapText="1"/>
    </xf>
    <xf numFmtId="0" fontId="5" fillId="2" borderId="19" xfId="0" applyFont="1" applyFill="1" applyBorder="1" applyAlignment="1" applyProtection="1">
      <alignment vertical="center" wrapText="1"/>
    </xf>
    <xf numFmtId="1" fontId="5" fillId="2" borderId="19" xfId="0" applyNumberFormat="1" applyFont="1" applyFill="1" applyBorder="1" applyAlignment="1" applyProtection="1">
      <alignment horizontal="center" vertical="center" wrapText="1"/>
    </xf>
    <xf numFmtId="1" fontId="5" fillId="2" borderId="1" xfId="0" applyNumberFormat="1" applyFont="1" applyFill="1" applyBorder="1" applyAlignment="1" applyProtection="1">
      <alignment horizontal="center" vertical="center" wrapText="1"/>
    </xf>
    <xf numFmtId="0" fontId="3" fillId="0" borderId="1" xfId="0" applyFont="1" applyFill="1" applyBorder="1" applyAlignment="1" applyProtection="1">
      <alignment horizontal="left" vertical="center" wrapText="1"/>
    </xf>
    <xf numFmtId="1" fontId="5" fillId="0" borderId="19" xfId="0" applyNumberFormat="1" applyFont="1" applyFill="1" applyBorder="1" applyAlignment="1" applyProtection="1">
      <alignment horizontal="center" vertical="center" wrapText="1"/>
    </xf>
    <xf numFmtId="1" fontId="5" fillId="0" borderId="1" xfId="0" applyNumberFormat="1" applyFont="1" applyFill="1" applyBorder="1" applyAlignment="1" applyProtection="1">
      <alignment horizontal="center" vertical="center" wrapText="1"/>
    </xf>
    <xf numFmtId="1" fontId="3" fillId="0" borderId="19" xfId="0" applyNumberFormat="1" applyFont="1" applyFill="1" applyBorder="1" applyAlignment="1" applyProtection="1">
      <alignment horizontal="center" vertical="center" wrapText="1"/>
    </xf>
    <xf numFmtId="1" fontId="3" fillId="0" borderId="1" xfId="0" applyNumberFormat="1" applyFont="1" applyFill="1" applyBorder="1" applyAlignment="1" applyProtection="1">
      <alignment horizontal="center" vertical="center" wrapText="1"/>
    </xf>
    <xf numFmtId="0" fontId="5" fillId="2" borderId="1" xfId="0" applyFont="1" applyFill="1" applyBorder="1" applyAlignment="1" applyProtection="1">
      <alignment horizontal="left" vertical="center" wrapText="1"/>
    </xf>
    <xf numFmtId="1" fontId="3" fillId="2" borderId="20" xfId="0" applyNumberFormat="1" applyFont="1" applyFill="1" applyBorder="1" applyAlignment="1" applyProtection="1">
      <alignment horizontal="center" vertical="center" wrapText="1"/>
    </xf>
    <xf numFmtId="1" fontId="3" fillId="2" borderId="19" xfId="0" applyNumberFormat="1" applyFont="1" applyFill="1" applyBorder="1" applyAlignment="1" applyProtection="1">
      <alignment horizontal="center" vertical="center" wrapText="1"/>
    </xf>
    <xf numFmtId="1" fontId="3" fillId="2" borderId="1" xfId="0" applyNumberFormat="1" applyFont="1" applyFill="1" applyBorder="1" applyAlignment="1" applyProtection="1">
      <alignment horizontal="center" vertical="center" wrapText="1"/>
    </xf>
    <xf numFmtId="1" fontId="5" fillId="2" borderId="30" xfId="0" applyNumberFormat="1" applyFont="1" applyFill="1" applyBorder="1" applyAlignment="1" applyProtection="1">
      <alignment horizontal="center" vertical="center" wrapText="1"/>
    </xf>
    <xf numFmtId="1" fontId="5" fillId="7" borderId="35" xfId="0" applyNumberFormat="1" applyFont="1" applyFill="1" applyBorder="1" applyAlignment="1" applyProtection="1">
      <alignment horizontal="center" vertical="center" wrapText="1"/>
    </xf>
    <xf numFmtId="1" fontId="5" fillId="8" borderId="35" xfId="0" applyNumberFormat="1" applyFont="1" applyFill="1" applyBorder="1" applyAlignment="1" applyProtection="1">
      <alignment horizontal="center" vertical="center" wrapText="1"/>
    </xf>
    <xf numFmtId="3" fontId="5" fillId="5" borderId="49" xfId="0" applyNumberFormat="1" applyFont="1" applyFill="1" applyBorder="1" applyAlignment="1" applyProtection="1">
      <alignment horizontal="center" vertical="center" wrapText="1"/>
    </xf>
    <xf numFmtId="165" fontId="5" fillId="5" borderId="50" xfId="0" applyNumberFormat="1" applyFont="1" applyFill="1" applyBorder="1" applyAlignment="1" applyProtection="1">
      <alignment horizontal="center" vertical="center" wrapText="1"/>
    </xf>
    <xf numFmtId="1" fontId="3" fillId="3" borderId="0" xfId="0" applyNumberFormat="1" applyFont="1" applyFill="1" applyAlignment="1" applyProtection="1">
      <alignment horizontal="center" vertical="center" wrapText="1"/>
    </xf>
    <xf numFmtId="0" fontId="10" fillId="0" borderId="0" xfId="0" applyFont="1" applyFill="1" applyBorder="1" applyAlignment="1" applyProtection="1">
      <alignment horizontal="right" vertical="center" wrapText="1"/>
    </xf>
    <xf numFmtId="3" fontId="10" fillId="0" borderId="0" xfId="0" applyNumberFormat="1" applyFont="1" applyFill="1" applyBorder="1" applyAlignment="1" applyProtection="1">
      <alignment vertical="center" wrapText="1"/>
    </xf>
    <xf numFmtId="165" fontId="10" fillId="0" borderId="0" xfId="0" applyNumberFormat="1" applyFont="1" applyFill="1" applyBorder="1" applyAlignment="1" applyProtection="1">
      <alignment vertical="center" wrapText="1"/>
    </xf>
    <xf numFmtId="0" fontId="3" fillId="0" borderId="0" xfId="0" applyFont="1" applyFill="1" applyAlignment="1" applyProtection="1">
      <alignment horizontal="center" vertical="center" wrapText="1"/>
    </xf>
    <xf numFmtId="0" fontId="10" fillId="0" borderId="1" xfId="0" applyFont="1" applyFill="1" applyBorder="1" applyAlignment="1" applyProtection="1">
      <alignment horizontal="right" vertical="center" wrapText="1"/>
    </xf>
    <xf numFmtId="3" fontId="10" fillId="0" borderId="1" xfId="0" applyNumberFormat="1" applyFont="1" applyFill="1" applyBorder="1" applyAlignment="1" applyProtection="1">
      <alignment vertical="center" wrapText="1"/>
    </xf>
    <xf numFmtId="165" fontId="10" fillId="0" borderId="1" xfId="0" applyNumberFormat="1" applyFont="1" applyFill="1" applyBorder="1" applyAlignment="1" applyProtection="1">
      <alignment vertical="center" wrapText="1"/>
    </xf>
    <xf numFmtId="0" fontId="10" fillId="3" borderId="0" xfId="0" applyFont="1" applyFill="1" applyBorder="1" applyAlignment="1" applyProtection="1">
      <alignment vertical="center" wrapText="1"/>
    </xf>
    <xf numFmtId="0" fontId="3" fillId="0" borderId="0" xfId="0" applyFont="1" applyFill="1" applyBorder="1" applyAlignment="1" applyProtection="1">
      <alignment vertical="center" wrapText="1"/>
    </xf>
    <xf numFmtId="0" fontId="5" fillId="3" borderId="0" xfId="0" applyFont="1" applyFill="1" applyBorder="1" applyAlignment="1" applyProtection="1">
      <alignment vertical="center" wrapText="1"/>
    </xf>
    <xf numFmtId="0" fontId="10" fillId="10" borderId="1" xfId="0" applyFont="1" applyFill="1" applyBorder="1" applyAlignment="1" applyProtection="1">
      <alignment horizontal="right" vertical="center" wrapText="1"/>
    </xf>
    <xf numFmtId="3" fontId="10" fillId="10" borderId="1" xfId="0" applyNumberFormat="1" applyFont="1" applyFill="1" applyBorder="1" applyAlignment="1" applyProtection="1">
      <alignment vertical="center" wrapText="1"/>
    </xf>
    <xf numFmtId="165" fontId="10" fillId="10" borderId="1" xfId="0" applyNumberFormat="1" applyFont="1" applyFill="1" applyBorder="1" applyAlignment="1" applyProtection="1">
      <alignment vertical="center" wrapText="1"/>
    </xf>
    <xf numFmtId="0" fontId="3" fillId="3" borderId="0" xfId="0" applyFont="1" applyFill="1" applyAlignment="1" applyProtection="1">
      <alignment horizontal="right" vertical="center" wrapText="1"/>
    </xf>
    <xf numFmtId="0" fontId="14" fillId="6" borderId="1" xfId="0" applyFont="1" applyFill="1" applyBorder="1" applyAlignment="1" applyProtection="1">
      <alignment horizontal="center" vertical="center" wrapText="1"/>
    </xf>
    <xf numFmtId="165" fontId="14" fillId="6" borderId="1" xfId="0" applyNumberFormat="1" applyFont="1" applyFill="1" applyBorder="1" applyAlignment="1" applyProtection="1">
      <alignment horizontal="center" vertical="center" wrapText="1"/>
    </xf>
    <xf numFmtId="0" fontId="14" fillId="8" borderId="1" xfId="0" applyFont="1" applyFill="1" applyBorder="1" applyAlignment="1" applyProtection="1">
      <alignment horizontal="center" vertical="center" wrapText="1"/>
    </xf>
    <xf numFmtId="0" fontId="14" fillId="8" borderId="2" xfId="0" applyFont="1" applyFill="1" applyBorder="1" applyAlignment="1" applyProtection="1">
      <alignment horizontal="center" vertical="center" wrapText="1"/>
    </xf>
    <xf numFmtId="0" fontId="14" fillId="9" borderId="19" xfId="0" applyFont="1" applyFill="1" applyBorder="1" applyAlignment="1" applyProtection="1">
      <alignment horizontal="center" vertical="center" wrapText="1"/>
    </xf>
    <xf numFmtId="0" fontId="14" fillId="9" borderId="20" xfId="0" applyFont="1" applyFill="1" applyBorder="1" applyAlignment="1" applyProtection="1">
      <alignment horizontal="center" vertical="center" wrapText="1"/>
    </xf>
    <xf numFmtId="0" fontId="15" fillId="3" borderId="19" xfId="0" applyFont="1" applyFill="1" applyBorder="1" applyAlignment="1" applyProtection="1">
      <alignment horizontal="center" vertical="center" wrapText="1"/>
    </xf>
    <xf numFmtId="0" fontId="15" fillId="3" borderId="1" xfId="0" applyFont="1" applyFill="1" applyBorder="1" applyAlignment="1" applyProtection="1">
      <alignment horizontal="center" vertical="center" wrapText="1"/>
    </xf>
    <xf numFmtId="165" fontId="15" fillId="3" borderId="1" xfId="0" applyNumberFormat="1" applyFont="1" applyFill="1" applyBorder="1" applyAlignment="1" applyProtection="1">
      <alignment horizontal="center" vertical="center" wrapText="1"/>
    </xf>
    <xf numFmtId="3" fontId="15" fillId="3" borderId="1" xfId="0" applyNumberFormat="1" applyFont="1" applyFill="1" applyBorder="1" applyAlignment="1" applyProtection="1">
      <alignment horizontal="center" vertical="center" wrapText="1"/>
    </xf>
    <xf numFmtId="165" fontId="15" fillId="3" borderId="2" xfId="0" applyNumberFormat="1" applyFont="1" applyFill="1" applyBorder="1" applyAlignment="1" applyProtection="1">
      <alignment horizontal="center" vertical="center" wrapText="1"/>
    </xf>
    <xf numFmtId="3" fontId="14" fillId="9" borderId="19" xfId="0" applyNumberFormat="1" applyFont="1" applyFill="1" applyBorder="1" applyAlignment="1" applyProtection="1">
      <alignment horizontal="center" vertical="center" wrapText="1"/>
    </xf>
    <xf numFmtId="165" fontId="14" fillId="9" borderId="20" xfId="0" applyNumberFormat="1" applyFont="1" applyFill="1" applyBorder="1" applyAlignment="1" applyProtection="1">
      <alignment horizontal="center" vertical="center" wrapText="1"/>
    </xf>
    <xf numFmtId="3" fontId="3" fillId="3" borderId="4" xfId="0" applyNumberFormat="1" applyFont="1" applyFill="1" applyBorder="1" applyAlignment="1" applyProtection="1">
      <alignment horizontal="center" vertical="center" wrapText="1"/>
    </xf>
    <xf numFmtId="165" fontId="3" fillId="3" borderId="1" xfId="0" applyNumberFormat="1" applyFont="1" applyFill="1" applyBorder="1" applyAlignment="1" applyProtection="1">
      <alignment horizontal="center" vertical="center" wrapText="1"/>
    </xf>
    <xf numFmtId="3" fontId="3" fillId="3" borderId="1" xfId="0" applyNumberFormat="1" applyFont="1" applyFill="1" applyBorder="1" applyAlignment="1" applyProtection="1">
      <alignment horizontal="center" vertical="center" wrapText="1"/>
    </xf>
    <xf numFmtId="165" fontId="3" fillId="3" borderId="20" xfId="0" applyNumberFormat="1" applyFont="1" applyFill="1" applyBorder="1" applyAlignment="1" applyProtection="1">
      <alignment horizontal="center" vertical="center" wrapText="1"/>
    </xf>
    <xf numFmtId="0" fontId="16" fillId="3" borderId="1" xfId="0" applyFont="1" applyFill="1" applyBorder="1" applyAlignment="1" applyProtection="1">
      <alignment horizontal="center" vertical="center" wrapText="1"/>
    </xf>
    <xf numFmtId="3" fontId="13" fillId="3" borderId="1" xfId="0" applyNumberFormat="1" applyFont="1" applyFill="1" applyBorder="1" applyAlignment="1" applyProtection="1">
      <alignment horizontal="center" vertical="center" wrapText="1"/>
    </xf>
    <xf numFmtId="3" fontId="15" fillId="3" borderId="5" xfId="0" applyNumberFormat="1" applyFont="1" applyFill="1" applyBorder="1" applyAlignment="1" applyProtection="1">
      <alignment horizontal="center" vertical="center" wrapText="1"/>
    </xf>
    <xf numFmtId="165" fontId="15" fillId="3" borderId="5" xfId="0" applyNumberFormat="1" applyFont="1" applyFill="1" applyBorder="1" applyAlignment="1" applyProtection="1">
      <alignment horizontal="center" vertical="center" wrapText="1"/>
    </xf>
    <xf numFmtId="165" fontId="15" fillId="3" borderId="54" xfId="0" applyNumberFormat="1" applyFont="1" applyFill="1" applyBorder="1" applyAlignment="1" applyProtection="1">
      <alignment horizontal="center" vertical="center" wrapText="1"/>
    </xf>
    <xf numFmtId="3" fontId="3" fillId="3" borderId="53" xfId="0" applyNumberFormat="1" applyFont="1" applyFill="1" applyBorder="1" applyAlignment="1" applyProtection="1">
      <alignment horizontal="center" vertical="center" wrapText="1"/>
    </xf>
    <xf numFmtId="165" fontId="3" fillId="3" borderId="5" xfId="0" applyNumberFormat="1" applyFont="1" applyFill="1" applyBorder="1" applyAlignment="1" applyProtection="1">
      <alignment horizontal="center" vertical="center" wrapText="1"/>
    </xf>
    <xf numFmtId="3" fontId="3" fillId="3" borderId="5" xfId="0" applyNumberFormat="1" applyFont="1" applyFill="1" applyBorder="1" applyAlignment="1" applyProtection="1">
      <alignment horizontal="center" vertical="center" wrapText="1"/>
    </xf>
    <xf numFmtId="165" fontId="3" fillId="3" borderId="55" xfId="0" applyNumberFormat="1" applyFont="1" applyFill="1" applyBorder="1" applyAlignment="1" applyProtection="1">
      <alignment horizontal="center" vertical="center" wrapText="1"/>
    </xf>
    <xf numFmtId="0" fontId="14" fillId="8" borderId="0" xfId="0" applyFont="1" applyFill="1" applyBorder="1" applyAlignment="1" applyProtection="1">
      <alignment horizontal="center" vertical="center" wrapText="1"/>
    </xf>
    <xf numFmtId="3" fontId="15" fillId="3" borderId="56" xfId="0" applyNumberFormat="1" applyFont="1" applyFill="1" applyBorder="1" applyAlignment="1" applyProtection="1">
      <alignment horizontal="center" vertical="center" wrapText="1"/>
    </xf>
    <xf numFmtId="165" fontId="15" fillId="3" borderId="56" xfId="0" applyNumberFormat="1" applyFont="1" applyFill="1" applyBorder="1" applyAlignment="1" applyProtection="1">
      <alignment horizontal="center" vertical="center" wrapText="1"/>
    </xf>
    <xf numFmtId="165" fontId="15" fillId="3" borderId="57" xfId="0" applyNumberFormat="1" applyFont="1" applyFill="1" applyBorder="1" applyAlignment="1" applyProtection="1">
      <alignment horizontal="center" vertical="center" wrapText="1"/>
    </xf>
    <xf numFmtId="165" fontId="14" fillId="6" borderId="29" xfId="0" applyNumberFormat="1" applyFont="1" applyFill="1" applyBorder="1" applyAlignment="1" applyProtection="1">
      <alignment horizontal="center" vertical="center" wrapText="1"/>
    </xf>
    <xf numFmtId="3" fontId="14" fillId="6" borderId="29" xfId="0" applyNumberFormat="1" applyFont="1" applyFill="1" applyBorder="1" applyAlignment="1" applyProtection="1">
      <alignment horizontal="center" vertical="center" wrapText="1"/>
    </xf>
    <xf numFmtId="165" fontId="14" fillId="6" borderId="31" xfId="0" applyNumberFormat="1" applyFont="1" applyFill="1" applyBorder="1" applyAlignment="1" applyProtection="1">
      <alignment horizontal="center" vertical="center" wrapText="1"/>
    </xf>
    <xf numFmtId="3" fontId="14" fillId="9" borderId="28" xfId="0" applyNumberFormat="1" applyFont="1" applyFill="1" applyBorder="1" applyAlignment="1" applyProtection="1">
      <alignment horizontal="center" vertical="center" wrapText="1"/>
    </xf>
    <xf numFmtId="165" fontId="14" fillId="9" borderId="30" xfId="0" applyNumberFormat="1" applyFont="1" applyFill="1" applyBorder="1" applyAlignment="1" applyProtection="1">
      <alignment horizontal="center" vertical="center" wrapText="1"/>
    </xf>
    <xf numFmtId="3" fontId="5" fillId="6" borderId="32" xfId="0" applyNumberFormat="1" applyFont="1" applyFill="1" applyBorder="1" applyAlignment="1" applyProtection="1">
      <alignment horizontal="center" vertical="center" wrapText="1"/>
    </xf>
    <xf numFmtId="165" fontId="5" fillId="6" borderId="29" xfId="0" applyNumberFormat="1" applyFont="1" applyFill="1" applyBorder="1" applyAlignment="1" applyProtection="1">
      <alignment horizontal="center" vertical="center" wrapText="1"/>
    </xf>
    <xf numFmtId="3" fontId="5" fillId="6" borderId="29" xfId="0" applyNumberFormat="1" applyFont="1" applyFill="1" applyBorder="1" applyAlignment="1" applyProtection="1">
      <alignment horizontal="center" vertical="center" wrapText="1"/>
    </xf>
    <xf numFmtId="165" fontId="5" fillId="6" borderId="30" xfId="0" applyNumberFormat="1" applyFont="1" applyFill="1" applyBorder="1" applyAlignment="1" applyProtection="1">
      <alignment horizontal="center" vertical="center" wrapText="1"/>
    </xf>
    <xf numFmtId="0" fontId="3" fillId="14" borderId="1" xfId="0" applyNumberFormat="1" applyFont="1" applyFill="1" applyBorder="1" applyAlignment="1" applyProtection="1">
      <alignment horizontal="center" vertical="center" wrapText="1"/>
      <protection locked="0"/>
    </xf>
    <xf numFmtId="0" fontId="14" fillId="9" borderId="19" xfId="0" applyFont="1" applyFill="1" applyBorder="1" applyAlignment="1" applyProtection="1">
      <alignment horizontal="center" vertical="center" wrapText="1"/>
    </xf>
    <xf numFmtId="0" fontId="14" fillId="9" borderId="20" xfId="0" applyFont="1" applyFill="1" applyBorder="1" applyAlignment="1" applyProtection="1">
      <alignment horizontal="center" vertical="center" wrapText="1"/>
    </xf>
    <xf numFmtId="0" fontId="14" fillId="6" borderId="1" xfId="0" applyFont="1" applyFill="1" applyBorder="1" applyAlignment="1" applyProtection="1">
      <alignment horizontal="center" vertical="center" wrapText="1"/>
    </xf>
    <xf numFmtId="165" fontId="14" fillId="6" borderId="1" xfId="0" applyNumberFormat="1" applyFont="1" applyFill="1" applyBorder="1" applyAlignment="1" applyProtection="1">
      <alignment horizontal="center" vertical="center" wrapText="1"/>
    </xf>
    <xf numFmtId="0" fontId="14" fillId="8" borderId="0" xfId="0" applyFont="1" applyFill="1" applyBorder="1" applyAlignment="1" applyProtection="1">
      <alignment horizontal="center" vertical="center" wrapText="1"/>
    </xf>
    <xf numFmtId="0" fontId="14" fillId="6" borderId="19" xfId="0" applyFont="1" applyFill="1" applyBorder="1" applyAlignment="1" applyProtection="1">
      <alignment horizontal="center" vertical="center" wrapText="1"/>
    </xf>
    <xf numFmtId="0" fontId="3" fillId="11" borderId="1" xfId="0" applyNumberFormat="1" applyFont="1" applyFill="1" applyBorder="1" applyAlignment="1" applyProtection="1">
      <alignment horizontal="center" vertical="center" wrapText="1"/>
    </xf>
    <xf numFmtId="0" fontId="3" fillId="8" borderId="1" xfId="0" applyNumberFormat="1" applyFont="1" applyFill="1" applyBorder="1" applyAlignment="1" applyProtection="1">
      <alignment horizontal="center" vertical="center" wrapText="1"/>
    </xf>
    <xf numFmtId="0" fontId="3" fillId="13" borderId="2" xfId="0" applyNumberFormat="1" applyFont="1" applyFill="1" applyBorder="1" applyAlignment="1" applyProtection="1">
      <alignment horizontal="center" vertical="center" wrapText="1"/>
    </xf>
    <xf numFmtId="0" fontId="3" fillId="13" borderId="3" xfId="0" applyNumberFormat="1" applyFont="1" applyFill="1" applyBorder="1" applyAlignment="1" applyProtection="1">
      <alignment horizontal="center" vertical="center" wrapText="1"/>
    </xf>
    <xf numFmtId="0" fontId="3" fillId="13" borderId="4" xfId="0" applyNumberFormat="1" applyFont="1" applyFill="1" applyBorder="1" applyAlignment="1" applyProtection="1">
      <alignment horizontal="center" vertical="center" wrapText="1"/>
    </xf>
    <xf numFmtId="0" fontId="5" fillId="12" borderId="1" xfId="0" applyNumberFormat="1" applyFont="1" applyFill="1" applyBorder="1" applyAlignment="1" applyProtection="1">
      <alignment horizontal="center" vertical="center" wrapText="1"/>
    </xf>
    <xf numFmtId="0" fontId="2" fillId="2" borderId="0" xfId="0" applyFont="1" applyFill="1" applyBorder="1" applyAlignment="1" applyProtection="1">
      <alignment horizontal="center" vertical="center" wrapText="1"/>
    </xf>
    <xf numFmtId="0" fontId="4" fillId="0" borderId="0" xfId="0" applyFont="1" applyFill="1" applyBorder="1" applyAlignment="1" applyProtection="1">
      <alignment horizontal="center" vertical="center" wrapText="1"/>
    </xf>
    <xf numFmtId="0" fontId="5" fillId="0" borderId="0" xfId="0" applyFont="1" applyBorder="1" applyAlignment="1" applyProtection="1">
      <alignment horizontal="left" vertical="center" wrapText="1"/>
    </xf>
    <xf numFmtId="3" fontId="6" fillId="4" borderId="1" xfId="0" applyNumberFormat="1" applyFont="1" applyFill="1" applyBorder="1" applyAlignment="1" applyProtection="1">
      <alignment horizontal="left" vertical="center" wrapText="1"/>
      <protection locked="0"/>
    </xf>
    <xf numFmtId="0" fontId="5" fillId="2" borderId="1" xfId="0" applyFont="1" applyFill="1" applyBorder="1" applyAlignment="1" applyProtection="1">
      <alignment horizontal="center" vertical="center" wrapText="1"/>
    </xf>
    <xf numFmtId="0" fontId="5" fillId="3" borderId="1" xfId="0" applyFont="1" applyFill="1" applyBorder="1" applyAlignment="1" applyProtection="1">
      <alignment horizontal="center" vertical="center" wrapText="1"/>
    </xf>
    <xf numFmtId="0" fontId="5" fillId="5" borderId="1" xfId="0" applyFont="1" applyFill="1" applyBorder="1" applyAlignment="1" applyProtection="1">
      <alignment horizontal="center" vertical="center" wrapText="1"/>
    </xf>
    <xf numFmtId="0" fontId="5" fillId="0" borderId="1" xfId="0" applyFont="1" applyBorder="1" applyAlignment="1" applyProtection="1">
      <alignment horizontal="center" vertical="center" wrapText="1"/>
    </xf>
    <xf numFmtId="3" fontId="5" fillId="0" borderId="1" xfId="0" applyNumberFormat="1" applyFont="1" applyFill="1" applyBorder="1" applyAlignment="1" applyProtection="1">
      <alignment horizontal="center" vertical="center" wrapText="1"/>
    </xf>
    <xf numFmtId="3" fontId="5" fillId="4" borderId="1" xfId="0" applyNumberFormat="1"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xf>
    <xf numFmtId="0" fontId="6" fillId="2" borderId="8" xfId="0" applyFont="1" applyFill="1" applyBorder="1" applyAlignment="1" applyProtection="1">
      <alignment horizontal="center" vertical="center" wrapText="1"/>
    </xf>
    <xf numFmtId="0" fontId="6" fillId="2" borderId="44" xfId="0" applyFont="1" applyFill="1" applyBorder="1" applyAlignment="1" applyProtection="1">
      <alignment horizontal="center" vertical="center" wrapText="1"/>
    </xf>
    <xf numFmtId="0" fontId="9" fillId="7" borderId="9" xfId="0" applyFont="1" applyFill="1" applyBorder="1" applyAlignment="1" applyProtection="1">
      <alignment horizontal="center" vertical="center" wrapText="1"/>
    </xf>
    <xf numFmtId="0" fontId="9" fillId="7" borderId="10" xfId="0" applyFont="1" applyFill="1" applyBorder="1" applyAlignment="1" applyProtection="1">
      <alignment horizontal="center" vertical="center" wrapText="1"/>
    </xf>
    <xf numFmtId="0" fontId="9" fillId="7" borderId="52" xfId="0" applyFont="1" applyFill="1" applyBorder="1" applyAlignment="1" applyProtection="1">
      <alignment horizontal="center" vertical="center" wrapText="1"/>
    </xf>
    <xf numFmtId="0" fontId="5" fillId="6" borderId="12" xfId="0" applyFont="1" applyFill="1" applyBorder="1" applyAlignment="1" applyProtection="1">
      <alignment horizontal="center" vertical="center" wrapText="1"/>
    </xf>
    <xf numFmtId="0" fontId="5" fillId="6" borderId="19" xfId="0" applyFont="1" applyFill="1" applyBorder="1" applyAlignment="1" applyProtection="1">
      <alignment horizontal="center" vertical="center" wrapText="1"/>
    </xf>
    <xf numFmtId="0" fontId="5" fillId="6" borderId="13" xfId="0" applyFont="1" applyFill="1" applyBorder="1" applyAlignment="1" applyProtection="1">
      <alignment horizontal="center" vertical="center" wrapText="1"/>
    </xf>
    <xf numFmtId="0" fontId="5" fillId="6" borderId="1" xfId="0" applyFont="1" applyFill="1" applyBorder="1" applyAlignment="1" applyProtection="1">
      <alignment horizontal="center" vertical="center" wrapText="1"/>
    </xf>
    <xf numFmtId="0" fontId="5" fillId="6" borderId="14" xfId="0" applyFont="1" applyFill="1" applyBorder="1" applyAlignment="1" applyProtection="1">
      <alignment horizontal="center" vertical="center" wrapText="1"/>
    </xf>
    <xf numFmtId="0" fontId="5" fillId="6" borderId="20" xfId="0" applyFont="1" applyFill="1" applyBorder="1" applyAlignment="1" applyProtection="1">
      <alignment horizontal="center" vertical="center" wrapText="1"/>
    </xf>
    <xf numFmtId="0" fontId="5" fillId="8" borderId="12" xfId="0" applyFont="1" applyFill="1" applyBorder="1" applyAlignment="1" applyProtection="1">
      <alignment horizontal="center" vertical="center" wrapText="1"/>
    </xf>
    <xf numFmtId="0" fontId="5" fillId="8" borderId="13" xfId="0" applyFont="1" applyFill="1" applyBorder="1" applyAlignment="1" applyProtection="1">
      <alignment horizontal="center" vertical="center" wrapText="1"/>
    </xf>
    <xf numFmtId="0" fontId="5" fillId="8" borderId="15" xfId="0" applyFont="1" applyFill="1" applyBorder="1" applyAlignment="1" applyProtection="1">
      <alignment horizontal="center" vertical="center" wrapText="1"/>
    </xf>
    <xf numFmtId="0" fontId="5" fillId="9" borderId="16" xfId="0" applyFont="1" applyFill="1" applyBorder="1" applyAlignment="1" applyProtection="1">
      <alignment horizontal="center" vertical="center" wrapText="1"/>
    </xf>
    <xf numFmtId="0" fontId="5" fillId="9" borderId="17" xfId="0" applyFont="1" applyFill="1" applyBorder="1" applyAlignment="1" applyProtection="1">
      <alignment horizontal="center" vertical="center" wrapText="1"/>
    </xf>
    <xf numFmtId="0" fontId="5" fillId="9" borderId="21" xfId="0" applyFont="1" applyFill="1" applyBorder="1" applyAlignment="1" applyProtection="1">
      <alignment horizontal="center" vertical="center" wrapText="1"/>
    </xf>
    <xf numFmtId="0" fontId="5" fillId="9" borderId="22" xfId="0" applyFont="1" applyFill="1" applyBorder="1" applyAlignment="1" applyProtection="1">
      <alignment horizontal="center" vertical="center" wrapText="1"/>
    </xf>
    <xf numFmtId="0" fontId="5" fillId="6" borderId="18" xfId="0" applyFont="1" applyFill="1" applyBorder="1" applyAlignment="1" applyProtection="1">
      <alignment horizontal="center" vertical="center" wrapText="1"/>
    </xf>
    <xf numFmtId="0" fontId="5" fillId="8" borderId="19" xfId="0" applyFont="1" applyFill="1" applyBorder="1" applyAlignment="1" applyProtection="1">
      <alignment horizontal="center" vertical="center" wrapText="1"/>
    </xf>
    <xf numFmtId="0" fontId="5" fillId="8" borderId="1" xfId="0" applyFont="1" applyFill="1" applyBorder="1" applyAlignment="1" applyProtection="1">
      <alignment horizontal="center" vertical="center" wrapText="1"/>
    </xf>
    <xf numFmtId="3" fontId="5" fillId="0" borderId="11" xfId="0" applyNumberFormat="1" applyFont="1" applyFill="1" applyBorder="1" applyAlignment="1" applyProtection="1">
      <alignment horizontal="center" vertical="center" wrapText="1"/>
    </xf>
    <xf numFmtId="3" fontId="5" fillId="0" borderId="23" xfId="0" applyNumberFormat="1" applyFont="1" applyFill="1" applyBorder="1" applyAlignment="1" applyProtection="1">
      <alignment horizontal="center" vertical="center" wrapText="1"/>
    </xf>
    <xf numFmtId="3" fontId="5" fillId="0" borderId="0" xfId="0" applyNumberFormat="1" applyFont="1" applyFill="1" applyBorder="1" applyAlignment="1" applyProtection="1">
      <alignment horizontal="center" vertical="center" wrapText="1"/>
    </xf>
    <xf numFmtId="3" fontId="5" fillId="0" borderId="24" xfId="0" applyNumberFormat="1" applyFont="1" applyFill="1" applyBorder="1" applyAlignment="1" applyProtection="1">
      <alignment horizontal="center" vertical="center" wrapText="1"/>
    </xf>
    <xf numFmtId="3" fontId="5" fillId="0" borderId="25" xfId="0" applyNumberFormat="1" applyFont="1" applyFill="1" applyBorder="1" applyAlignment="1" applyProtection="1">
      <alignment horizontal="center" vertical="center" wrapText="1"/>
    </xf>
    <xf numFmtId="3" fontId="5" fillId="0" borderId="22" xfId="0" applyNumberFormat="1" applyFont="1" applyFill="1" applyBorder="1" applyAlignment="1" applyProtection="1">
      <alignment horizontal="center" vertical="center" wrapText="1"/>
    </xf>
    <xf numFmtId="0" fontId="5" fillId="8" borderId="2" xfId="0" applyFont="1" applyFill="1" applyBorder="1" applyAlignment="1" applyProtection="1">
      <alignment horizontal="center" vertical="center" wrapText="1"/>
    </xf>
    <xf numFmtId="0" fontId="5" fillId="6" borderId="4" xfId="0" applyFont="1" applyFill="1" applyBorder="1" applyAlignment="1" applyProtection="1">
      <alignment horizontal="center" vertical="center" wrapText="1"/>
    </xf>
    <xf numFmtId="3" fontId="5" fillId="0" borderId="26" xfId="0" applyNumberFormat="1" applyFont="1" applyFill="1" applyBorder="1" applyAlignment="1" applyProtection="1">
      <alignment horizontal="center" vertical="center" wrapText="1"/>
    </xf>
    <xf numFmtId="3" fontId="5" fillId="0" borderId="27" xfId="0" applyNumberFormat="1" applyFont="1" applyFill="1" applyBorder="1" applyAlignment="1" applyProtection="1">
      <alignment horizontal="center" vertical="center" wrapText="1"/>
    </xf>
    <xf numFmtId="3" fontId="5" fillId="0" borderId="21" xfId="0" applyNumberFormat="1" applyFont="1" applyFill="1" applyBorder="1" applyAlignment="1" applyProtection="1">
      <alignment horizontal="center" vertical="center" wrapText="1"/>
    </xf>
    <xf numFmtId="0" fontId="5" fillId="7" borderId="33" xfId="0" applyFont="1" applyFill="1" applyBorder="1" applyAlignment="1" applyProtection="1">
      <alignment horizontal="center" vertical="center" wrapText="1"/>
    </xf>
    <xf numFmtId="0" fontId="5" fillId="7" borderId="34" xfId="0" applyFont="1" applyFill="1" applyBorder="1" applyAlignment="1" applyProtection="1">
      <alignment horizontal="center" vertical="center" wrapText="1"/>
    </xf>
    <xf numFmtId="1" fontId="5" fillId="0" borderId="26" xfId="0" applyNumberFormat="1" applyFont="1" applyFill="1" applyBorder="1" applyAlignment="1" applyProtection="1">
      <alignment horizontal="center" vertical="center" wrapText="1"/>
    </xf>
    <xf numFmtId="1" fontId="5" fillId="0" borderId="11" xfId="0" applyNumberFormat="1" applyFont="1" applyFill="1" applyBorder="1" applyAlignment="1" applyProtection="1">
      <alignment horizontal="center" vertical="center" wrapText="1"/>
    </xf>
    <xf numFmtId="1" fontId="5" fillId="0" borderId="23" xfId="0" applyNumberFormat="1" applyFont="1" applyFill="1" applyBorder="1" applyAlignment="1" applyProtection="1">
      <alignment horizontal="center" vertical="center" wrapText="1"/>
    </xf>
    <xf numFmtId="1" fontId="5" fillId="0" borderId="27" xfId="0" applyNumberFormat="1" applyFont="1" applyFill="1" applyBorder="1" applyAlignment="1" applyProtection="1">
      <alignment horizontal="center" vertical="center" wrapText="1"/>
    </xf>
    <xf numFmtId="1" fontId="5" fillId="0" borderId="0" xfId="0" applyNumberFormat="1" applyFont="1" applyFill="1" applyBorder="1" applyAlignment="1" applyProtection="1">
      <alignment horizontal="center" vertical="center" wrapText="1"/>
    </xf>
    <xf numFmtId="1" fontId="5" fillId="0" borderId="24" xfId="0" applyNumberFormat="1" applyFont="1" applyFill="1" applyBorder="1" applyAlignment="1" applyProtection="1">
      <alignment horizontal="center" vertical="center" wrapText="1"/>
    </xf>
    <xf numFmtId="1" fontId="5" fillId="0" borderId="21" xfId="0" applyNumberFormat="1" applyFont="1" applyFill="1" applyBorder="1" applyAlignment="1" applyProtection="1">
      <alignment horizontal="center" vertical="center" wrapText="1"/>
    </xf>
    <xf numFmtId="1" fontId="5" fillId="0" borderId="25" xfId="0" applyNumberFormat="1" applyFont="1" applyFill="1" applyBorder="1" applyAlignment="1" applyProtection="1">
      <alignment horizontal="center" vertical="center" wrapText="1"/>
    </xf>
    <xf numFmtId="1" fontId="5" fillId="0" borderId="22" xfId="0" applyNumberFormat="1" applyFont="1" applyFill="1" applyBorder="1" applyAlignment="1" applyProtection="1">
      <alignment horizontal="center" vertical="center" wrapText="1"/>
    </xf>
    <xf numFmtId="0" fontId="5" fillId="7" borderId="37" xfId="0" applyFont="1" applyFill="1" applyBorder="1" applyAlignment="1" applyProtection="1">
      <alignment horizontal="center" vertical="center" wrapText="1"/>
    </xf>
    <xf numFmtId="0" fontId="5" fillId="7" borderId="35" xfId="0" applyFont="1" applyFill="1" applyBorder="1" applyAlignment="1" applyProtection="1">
      <alignment horizontal="center" vertical="center" wrapText="1"/>
    </xf>
    <xf numFmtId="0" fontId="5" fillId="6" borderId="7" xfId="0" applyFont="1" applyFill="1" applyBorder="1" applyAlignment="1" applyProtection="1">
      <alignment horizontal="center" vertical="center" wrapText="1"/>
    </xf>
    <xf numFmtId="0" fontId="5" fillId="6" borderId="8" xfId="0" applyFont="1" applyFill="1" applyBorder="1" applyAlignment="1" applyProtection="1">
      <alignment horizontal="center" vertical="center" wrapText="1"/>
    </xf>
    <xf numFmtId="0" fontId="5" fillId="6" borderId="44" xfId="0" applyFont="1" applyFill="1" applyBorder="1" applyAlignment="1" applyProtection="1">
      <alignment horizontal="center" vertical="center" wrapText="1"/>
    </xf>
    <xf numFmtId="0" fontId="5" fillId="6" borderId="5" xfId="0" applyFont="1" applyFill="1" applyBorder="1" applyAlignment="1" applyProtection="1">
      <alignment horizontal="center" vertical="center" wrapText="1"/>
    </xf>
    <xf numFmtId="0" fontId="5" fillId="6" borderId="6" xfId="0" applyFont="1" applyFill="1" applyBorder="1" applyAlignment="1" applyProtection="1">
      <alignment horizontal="center" vertical="center" wrapText="1"/>
    </xf>
    <xf numFmtId="165" fontId="5" fillId="6" borderId="5" xfId="0" applyNumberFormat="1" applyFont="1" applyFill="1" applyBorder="1" applyAlignment="1" applyProtection="1">
      <alignment horizontal="center" vertical="center" wrapText="1"/>
    </xf>
    <xf numFmtId="165" fontId="5" fillId="6" borderId="6" xfId="0" applyNumberFormat="1" applyFont="1" applyFill="1" applyBorder="1" applyAlignment="1" applyProtection="1">
      <alignment horizontal="center" vertical="center" wrapText="1"/>
    </xf>
    <xf numFmtId="0" fontId="5" fillId="8" borderId="47" xfId="0" applyFont="1" applyFill="1" applyBorder="1" applyAlignment="1" applyProtection="1">
      <alignment horizontal="center" vertical="center" wrapText="1"/>
    </xf>
    <xf numFmtId="0" fontId="5" fillId="8" borderId="4" xfId="0" applyFont="1" applyFill="1" applyBorder="1" applyAlignment="1" applyProtection="1">
      <alignment horizontal="center" vertical="center" wrapText="1"/>
    </xf>
    <xf numFmtId="0" fontId="5" fillId="7" borderId="39" xfId="0" applyFont="1" applyFill="1" applyBorder="1" applyAlignment="1" applyProtection="1">
      <alignment horizontal="center" vertical="center" wrapText="1"/>
    </xf>
    <xf numFmtId="0" fontId="5" fillId="7" borderId="40" xfId="0" applyFont="1" applyFill="1" applyBorder="1" applyAlignment="1" applyProtection="1">
      <alignment horizontal="center" vertical="center" wrapText="1"/>
    </xf>
    <xf numFmtId="0" fontId="5" fillId="7" borderId="41" xfId="0" applyFont="1" applyFill="1" applyBorder="1" applyAlignment="1" applyProtection="1">
      <alignment horizontal="center" vertical="center" wrapText="1"/>
    </xf>
    <xf numFmtId="0" fontId="5" fillId="6" borderId="42" xfId="0" applyFont="1" applyFill="1" applyBorder="1" applyAlignment="1" applyProtection="1">
      <alignment horizontal="center" vertical="center" wrapText="1"/>
    </xf>
    <xf numFmtId="0" fontId="5" fillId="6" borderId="45" xfId="0" applyFont="1" applyFill="1" applyBorder="1" applyAlignment="1" applyProtection="1">
      <alignment horizontal="center" vertical="center" wrapText="1"/>
    </xf>
    <xf numFmtId="0" fontId="5" fillId="6" borderId="49" xfId="0" applyFont="1" applyFill="1" applyBorder="1" applyAlignment="1" applyProtection="1">
      <alignment horizontal="center" vertical="center" wrapText="1"/>
    </xf>
    <xf numFmtId="0" fontId="5" fillId="6" borderId="15" xfId="0" applyFont="1" applyFill="1" applyBorder="1" applyAlignment="1" applyProtection="1">
      <alignment horizontal="center" vertical="center" wrapText="1"/>
    </xf>
    <xf numFmtId="0" fontId="5" fillId="6" borderId="43" xfId="0" applyFont="1" applyFill="1" applyBorder="1" applyAlignment="1" applyProtection="1">
      <alignment horizontal="center" vertical="center" wrapText="1"/>
    </xf>
    <xf numFmtId="0" fontId="5" fillId="6" borderId="46" xfId="0" applyFont="1" applyFill="1" applyBorder="1" applyAlignment="1" applyProtection="1">
      <alignment horizontal="center" vertical="center" wrapText="1"/>
    </xf>
    <xf numFmtId="0" fontId="5" fillId="6" borderId="50" xfId="0" applyFont="1" applyFill="1" applyBorder="1" applyAlignment="1" applyProtection="1">
      <alignment horizontal="center" vertical="center" wrapText="1"/>
    </xf>
    <xf numFmtId="0" fontId="5" fillId="8" borderId="7" xfId="0" applyFont="1" applyFill="1" applyBorder="1" applyAlignment="1" applyProtection="1">
      <alignment horizontal="center" vertical="center" wrapText="1"/>
    </xf>
    <xf numFmtId="0" fontId="5" fillId="8" borderId="8" xfId="0" applyFont="1" applyFill="1" applyBorder="1" applyAlignment="1" applyProtection="1">
      <alignment horizontal="center" vertical="center" wrapText="1"/>
    </xf>
    <xf numFmtId="0" fontId="5" fillId="6" borderId="2" xfId="0" applyFont="1" applyFill="1" applyBorder="1" applyAlignment="1" applyProtection="1">
      <alignment horizontal="center" vertical="center" wrapText="1"/>
    </xf>
    <xf numFmtId="0" fontId="5" fillId="6" borderId="48" xfId="0" applyFont="1" applyFill="1" applyBorder="1" applyAlignment="1" applyProtection="1">
      <alignment horizontal="center" vertical="center" wrapText="1"/>
    </xf>
    <xf numFmtId="0" fontId="5" fillId="6" borderId="47" xfId="0" applyFont="1" applyFill="1" applyBorder="1" applyAlignment="1" applyProtection="1">
      <alignment horizontal="center" vertical="center" wrapText="1"/>
    </xf>
    <xf numFmtId="0" fontId="5" fillId="8" borderId="3" xfId="0" applyFont="1" applyFill="1" applyBorder="1" applyAlignment="1" applyProtection="1">
      <alignment horizontal="center" vertical="center" wrapText="1"/>
    </xf>
    <xf numFmtId="0" fontId="14" fillId="6" borderId="13" xfId="0" applyFont="1" applyFill="1" applyBorder="1" applyAlignment="1" applyProtection="1">
      <alignment horizontal="center" vertical="center" wrapText="1"/>
    </xf>
    <xf numFmtId="0" fontId="14" fillId="8" borderId="1" xfId="0" applyFont="1" applyFill="1" applyBorder="1" applyAlignment="1" applyProtection="1">
      <alignment horizontal="center" vertical="center" wrapText="1"/>
    </xf>
    <xf numFmtId="0" fontId="14" fillId="8" borderId="2" xfId="0" applyFont="1" applyFill="1" applyBorder="1" applyAlignment="1" applyProtection="1">
      <alignment horizontal="center" vertical="center" wrapText="1"/>
    </xf>
    <xf numFmtId="0" fontId="14" fillId="8" borderId="13" xfId="0" applyFont="1" applyFill="1" applyBorder="1" applyAlignment="1" applyProtection="1">
      <alignment horizontal="center" vertical="center" wrapText="1"/>
    </xf>
    <xf numFmtId="0" fontId="14" fillId="8" borderId="15" xfId="0" applyFont="1" applyFill="1" applyBorder="1" applyAlignment="1" applyProtection="1">
      <alignment horizontal="center" vertical="center" wrapText="1"/>
    </xf>
    <xf numFmtId="0" fontId="14" fillId="9" borderId="12" xfId="0" applyFont="1" applyFill="1" applyBorder="1" applyAlignment="1" applyProtection="1">
      <alignment horizontal="center" vertical="center" wrapText="1"/>
    </xf>
    <xf numFmtId="0" fontId="14" fillId="9" borderId="14" xfId="0" applyFont="1" applyFill="1" applyBorder="1" applyAlignment="1" applyProtection="1">
      <alignment horizontal="center" vertical="center" wrapText="1"/>
    </xf>
    <xf numFmtId="0" fontId="5" fillId="3" borderId="51" xfId="0" applyFont="1" applyFill="1" applyBorder="1" applyAlignment="1" applyProtection="1">
      <alignment horizontal="center" vertical="center" wrapText="1"/>
    </xf>
    <xf numFmtId="0" fontId="14" fillId="6" borderId="9" xfId="0" applyFont="1" applyFill="1" applyBorder="1" applyAlignment="1" applyProtection="1">
      <alignment horizontal="center" vertical="center" wrapText="1"/>
    </xf>
    <xf numFmtId="0" fontId="14" fillId="6" borderId="32" xfId="0" applyFont="1" applyFill="1" applyBorder="1" applyAlignment="1" applyProtection="1">
      <alignment horizontal="center" vertical="center" wrapText="1"/>
    </xf>
    <xf numFmtId="0" fontId="14" fillId="6" borderId="12" xfId="0" applyFont="1" applyFill="1" applyBorder="1" applyAlignment="1" applyProtection="1">
      <alignment horizontal="center" vertical="center" wrapText="1"/>
    </xf>
  </cellXfs>
  <cellStyles count="2">
    <cellStyle name="Normal" xfId="0" builtinId="0"/>
    <cellStyle name="Porcentagem"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N204"/>
  <sheetViews>
    <sheetView tabSelected="1" topLeftCell="A121" zoomScale="80" zoomScaleNormal="80" workbookViewId="0">
      <selection activeCell="A6" sqref="A6:G6"/>
    </sheetView>
  </sheetViews>
  <sheetFormatPr defaultRowHeight="12.75" x14ac:dyDescent="0.25"/>
  <cols>
    <col min="1" max="1" width="16.140625" style="7" customWidth="1"/>
    <col min="2" max="2" width="49.42578125" style="7" customWidth="1"/>
    <col min="3" max="3" width="23.28515625" style="8" customWidth="1"/>
    <col min="4" max="4" width="22.7109375" style="8" customWidth="1"/>
    <col min="5" max="5" width="15.5703125" style="8" bestFit="1" customWidth="1"/>
    <col min="6" max="6" width="19" style="7" bestFit="1" customWidth="1"/>
    <col min="7" max="7" width="6" style="7" customWidth="1"/>
    <col min="8" max="8" width="18.28515625" style="7" bestFit="1" customWidth="1"/>
    <col min="9" max="9" width="7.7109375" style="7" bestFit="1" customWidth="1"/>
    <col min="10" max="10" width="17.28515625" style="7" bestFit="1" customWidth="1"/>
    <col min="11" max="11" width="7.7109375" style="7" bestFit="1" customWidth="1"/>
    <col min="12" max="12" width="18.28515625" style="7" bestFit="1" customWidth="1"/>
    <col min="13" max="13" width="7.140625" style="7" bestFit="1" customWidth="1"/>
    <col min="14" max="14" width="19.7109375" style="7" customWidth="1"/>
    <col min="15" max="15" width="15.28515625" style="8" customWidth="1"/>
    <col min="16" max="16" width="18.42578125" style="7" bestFit="1" customWidth="1"/>
    <col min="17" max="17" width="6" style="8" bestFit="1" customWidth="1"/>
    <col min="18" max="18" width="18.7109375" style="7" bestFit="1" customWidth="1"/>
    <col min="19" max="19" width="6" style="8" bestFit="1" customWidth="1"/>
    <col min="20" max="20" width="17.28515625" style="7" bestFit="1" customWidth="1"/>
    <col min="21" max="21" width="6" style="8" bestFit="1" customWidth="1"/>
    <col min="22" max="22" width="18" style="7" bestFit="1" customWidth="1"/>
    <col min="23" max="23" width="6" style="8" bestFit="1" customWidth="1"/>
    <col min="24" max="24" width="10.5703125" style="7" bestFit="1" customWidth="1"/>
    <col min="25" max="25" width="6" style="8" bestFit="1" customWidth="1"/>
    <col min="26" max="26" width="16.85546875" style="7" bestFit="1" customWidth="1"/>
    <col min="27" max="27" width="6" style="8" customWidth="1"/>
    <col min="28" max="28" width="17" style="7" bestFit="1" customWidth="1"/>
    <col min="29" max="29" width="6" style="8" bestFit="1" customWidth="1"/>
    <col min="30" max="30" width="18.28515625" style="7" bestFit="1" customWidth="1"/>
    <col min="31" max="32" width="6" style="7" bestFit="1" customWidth="1"/>
    <col min="33" max="33" width="13.85546875" style="7" bestFit="1" customWidth="1"/>
    <col min="34" max="34" width="6" style="7" bestFit="1" customWidth="1"/>
    <col min="35" max="35" width="12.7109375" style="7" bestFit="1" customWidth="1"/>
    <col min="36" max="36" width="6" style="7" bestFit="1" customWidth="1"/>
    <col min="37" max="37" width="13.85546875" style="7" bestFit="1" customWidth="1"/>
    <col min="38" max="16384" width="9.140625" style="7"/>
  </cols>
  <sheetData>
    <row r="1" spans="1:40" x14ac:dyDescent="0.25">
      <c r="A1" s="187" t="s">
        <v>0</v>
      </c>
      <c r="B1" s="187"/>
      <c r="C1" s="187"/>
      <c r="D1" s="187"/>
      <c r="E1" s="187"/>
      <c r="F1" s="187"/>
      <c r="G1" s="187"/>
      <c r="H1" s="187"/>
      <c r="I1" s="187"/>
      <c r="J1" s="187"/>
      <c r="K1" s="187"/>
      <c r="L1" s="187"/>
      <c r="M1" s="187"/>
      <c r="N1" s="187"/>
      <c r="O1" s="187"/>
      <c r="P1" s="187"/>
      <c r="Q1" s="187"/>
      <c r="R1" s="187"/>
      <c r="S1" s="187"/>
      <c r="T1" s="187"/>
      <c r="U1" s="187"/>
      <c r="V1" s="187"/>
      <c r="W1" s="187"/>
      <c r="X1" s="187"/>
      <c r="Y1" s="187"/>
      <c r="Z1" s="187"/>
      <c r="AA1" s="187"/>
      <c r="AB1" s="187"/>
      <c r="AC1" s="187"/>
      <c r="AD1" s="187"/>
    </row>
    <row r="2" spans="1:40" x14ac:dyDescent="0.25">
      <c r="A2" s="187"/>
      <c r="B2" s="187"/>
      <c r="C2" s="187"/>
      <c r="D2" s="187"/>
      <c r="E2" s="187"/>
      <c r="F2" s="187"/>
      <c r="G2" s="187"/>
      <c r="H2" s="187"/>
      <c r="I2" s="187"/>
      <c r="J2" s="187"/>
      <c r="K2" s="187"/>
      <c r="L2" s="187"/>
      <c r="M2" s="187"/>
      <c r="N2" s="187"/>
      <c r="O2" s="187"/>
      <c r="P2" s="187"/>
      <c r="Q2" s="187"/>
      <c r="R2" s="187"/>
      <c r="S2" s="187"/>
      <c r="T2" s="187"/>
      <c r="U2" s="187"/>
      <c r="V2" s="187"/>
      <c r="W2" s="187"/>
      <c r="X2" s="187"/>
      <c r="Y2" s="187"/>
      <c r="Z2" s="187"/>
      <c r="AA2" s="187"/>
      <c r="AB2" s="187"/>
      <c r="AC2" s="187"/>
      <c r="AD2" s="187"/>
    </row>
    <row r="3" spans="1:40" s="12" customFormat="1" ht="20.25" x14ac:dyDescent="0.25">
      <c r="A3" s="188" t="s">
        <v>118</v>
      </c>
      <c r="B3" s="188"/>
      <c r="C3" s="188"/>
      <c r="D3" s="188"/>
      <c r="E3" s="188"/>
      <c r="F3" s="188"/>
      <c r="G3" s="188"/>
      <c r="H3" s="188"/>
      <c r="I3" s="188"/>
      <c r="J3" s="188"/>
      <c r="K3" s="188"/>
      <c r="L3" s="188"/>
      <c r="M3" s="188"/>
      <c r="N3" s="188"/>
      <c r="O3" s="188"/>
      <c r="P3" s="188"/>
      <c r="Q3" s="188"/>
      <c r="R3" s="188"/>
      <c r="S3" s="188"/>
      <c r="T3" s="188"/>
      <c r="U3" s="188"/>
      <c r="V3" s="188"/>
      <c r="W3" s="188"/>
      <c r="X3" s="188"/>
      <c r="Y3" s="188"/>
      <c r="Z3" s="188"/>
      <c r="AA3" s="188"/>
      <c r="AB3" s="188"/>
      <c r="AC3" s="188"/>
      <c r="AD3" s="188"/>
    </row>
    <row r="4" spans="1:40" s="13" customFormat="1" x14ac:dyDescent="0.25">
      <c r="C4" s="14"/>
      <c r="D4" s="15"/>
      <c r="E4" s="15"/>
      <c r="F4" s="16"/>
      <c r="G4" s="16"/>
      <c r="O4" s="17"/>
      <c r="Q4" s="17"/>
      <c r="S4" s="17"/>
      <c r="U4" s="17"/>
      <c r="W4" s="17"/>
      <c r="Y4" s="17"/>
      <c r="AA4" s="17"/>
      <c r="AC4" s="17"/>
    </row>
    <row r="5" spans="1:40" x14ac:dyDescent="0.25">
      <c r="A5" s="189" t="s">
        <v>1</v>
      </c>
      <c r="B5" s="189"/>
      <c r="C5" s="14"/>
      <c r="D5" s="14"/>
      <c r="E5" s="18"/>
      <c r="F5" s="14"/>
      <c r="G5" s="13"/>
      <c r="H5" s="13"/>
      <c r="I5" s="13"/>
      <c r="J5" s="13"/>
      <c r="K5" s="13"/>
      <c r="L5" s="13"/>
      <c r="M5" s="13"/>
      <c r="N5" s="13"/>
      <c r="O5" s="17"/>
      <c r="P5" s="13"/>
      <c r="Q5" s="17"/>
      <c r="R5" s="13"/>
      <c r="S5" s="17"/>
      <c r="T5" s="13"/>
      <c r="U5" s="17"/>
      <c r="V5" s="13"/>
      <c r="W5" s="17"/>
      <c r="X5" s="13"/>
      <c r="Y5" s="17"/>
      <c r="Z5" s="13"/>
      <c r="AA5" s="17"/>
      <c r="AB5" s="13"/>
      <c r="AC5" s="17"/>
      <c r="AD5" s="13"/>
      <c r="AE5" s="13"/>
      <c r="AF5" s="13"/>
      <c r="AG5" s="13"/>
      <c r="AH5" s="13"/>
      <c r="AI5" s="13"/>
      <c r="AJ5" s="13"/>
      <c r="AK5" s="13"/>
      <c r="AL5" s="13"/>
      <c r="AM5" s="13"/>
      <c r="AN5" s="13"/>
    </row>
    <row r="6" spans="1:40" ht="15" x14ac:dyDescent="0.25">
      <c r="A6" s="190"/>
      <c r="B6" s="190"/>
      <c r="C6" s="190"/>
      <c r="D6" s="190"/>
      <c r="E6" s="190"/>
      <c r="F6" s="190"/>
      <c r="G6" s="190"/>
      <c r="H6" s="13"/>
      <c r="I6" s="13"/>
      <c r="J6" s="13"/>
      <c r="K6" s="13"/>
      <c r="L6" s="13"/>
      <c r="M6" s="13"/>
      <c r="N6" s="13"/>
      <c r="O6" s="17"/>
      <c r="P6" s="13"/>
      <c r="Q6" s="17"/>
      <c r="R6" s="13"/>
      <c r="S6" s="17"/>
      <c r="T6" s="13"/>
      <c r="U6" s="17"/>
      <c r="V6" s="13"/>
      <c r="W6" s="17"/>
      <c r="X6" s="13"/>
      <c r="Y6" s="17"/>
      <c r="Z6" s="13"/>
      <c r="AA6" s="17"/>
      <c r="AB6" s="13"/>
      <c r="AC6" s="17"/>
      <c r="AD6" s="13"/>
    </row>
    <row r="7" spans="1:40" ht="15" x14ac:dyDescent="0.25">
      <c r="A7" s="190"/>
      <c r="B7" s="190"/>
      <c r="C7" s="190"/>
      <c r="D7" s="190"/>
      <c r="E7" s="190"/>
      <c r="F7" s="190"/>
      <c r="G7" s="190"/>
      <c r="H7" s="13"/>
      <c r="I7" s="13"/>
      <c r="J7" s="13"/>
      <c r="K7" s="13"/>
      <c r="L7" s="13"/>
      <c r="M7" s="13"/>
      <c r="N7" s="13"/>
      <c r="O7" s="17"/>
      <c r="P7" s="13"/>
      <c r="Q7" s="17"/>
      <c r="R7" s="13"/>
      <c r="S7" s="17"/>
      <c r="T7" s="13"/>
      <c r="U7" s="17"/>
      <c r="V7" s="13"/>
      <c r="W7" s="17"/>
      <c r="X7" s="13"/>
      <c r="Y7" s="17"/>
      <c r="Z7" s="13"/>
      <c r="AA7" s="17"/>
      <c r="AB7" s="13"/>
      <c r="AC7" s="17"/>
      <c r="AD7" s="13"/>
    </row>
    <row r="8" spans="1:40" s="19" customFormat="1" ht="15" x14ac:dyDescent="0.25"/>
    <row r="9" spans="1:40" x14ac:dyDescent="0.25">
      <c r="A9" s="191" t="s">
        <v>2</v>
      </c>
      <c r="B9" s="191"/>
      <c r="C9" s="191"/>
      <c r="D9" s="191"/>
      <c r="E9" s="191"/>
      <c r="F9" s="13"/>
      <c r="G9" s="13"/>
      <c r="H9" s="13"/>
      <c r="I9" s="13"/>
      <c r="J9" s="13"/>
      <c r="K9" s="13"/>
      <c r="L9" s="13"/>
      <c r="M9" s="13"/>
      <c r="N9" s="17"/>
      <c r="O9" s="13"/>
      <c r="P9" s="17"/>
      <c r="Q9" s="13"/>
      <c r="R9" s="17"/>
      <c r="S9" s="13"/>
      <c r="T9" s="17"/>
      <c r="U9" s="13"/>
      <c r="V9" s="17"/>
      <c r="W9" s="13"/>
      <c r="X9" s="17"/>
      <c r="Y9" s="13"/>
      <c r="Z9" s="17"/>
      <c r="AA9" s="13"/>
      <c r="AB9" s="17"/>
      <c r="AC9" s="13"/>
      <c r="AD9" s="13"/>
      <c r="AE9" s="13"/>
      <c r="AF9" s="13"/>
      <c r="AG9" s="13"/>
      <c r="AH9" s="13"/>
    </row>
    <row r="10" spans="1:40" ht="38.25" x14ac:dyDescent="0.25">
      <c r="A10" s="193" t="s">
        <v>3</v>
      </c>
      <c r="B10" s="193"/>
      <c r="C10" s="20" t="s">
        <v>4</v>
      </c>
      <c r="D10" s="20" t="s">
        <v>5</v>
      </c>
      <c r="E10" s="20" t="s">
        <v>6</v>
      </c>
      <c r="F10" s="13"/>
      <c r="G10" s="13"/>
      <c r="H10" s="13"/>
      <c r="I10" s="13"/>
      <c r="J10" s="13"/>
      <c r="K10" s="13"/>
      <c r="L10" s="13"/>
      <c r="M10" s="13"/>
      <c r="N10" s="17"/>
      <c r="O10" s="13"/>
      <c r="P10" s="17"/>
      <c r="Q10" s="13"/>
      <c r="R10" s="17"/>
      <c r="S10" s="13"/>
      <c r="T10" s="17"/>
      <c r="U10" s="13"/>
      <c r="V10" s="17"/>
      <c r="W10" s="13"/>
      <c r="X10" s="17"/>
      <c r="Y10" s="13"/>
      <c r="Z10" s="17"/>
      <c r="AA10" s="13"/>
      <c r="AB10" s="17"/>
      <c r="AC10" s="13"/>
      <c r="AD10" s="13"/>
      <c r="AE10" s="13"/>
      <c r="AF10" s="13"/>
      <c r="AG10" s="13"/>
      <c r="AH10" s="13"/>
    </row>
    <row r="11" spans="1:40" x14ac:dyDescent="0.25">
      <c r="A11" s="192" t="s">
        <v>7</v>
      </c>
      <c r="B11" s="192"/>
      <c r="C11" s="21">
        <v>0.39803094233473985</v>
      </c>
      <c r="D11" s="21">
        <v>1</v>
      </c>
      <c r="E11" s="21">
        <v>0</v>
      </c>
      <c r="F11" s="13"/>
      <c r="G11" s="13"/>
      <c r="H11" s="13"/>
      <c r="I11" s="13"/>
      <c r="J11" s="13"/>
      <c r="K11" s="13"/>
      <c r="L11" s="13"/>
      <c r="M11" s="13"/>
      <c r="N11" s="17"/>
      <c r="O11" s="13"/>
      <c r="P11" s="17"/>
      <c r="Q11" s="13"/>
      <c r="R11" s="17"/>
      <c r="S11" s="13"/>
      <c r="T11" s="17"/>
      <c r="U11" s="13"/>
      <c r="V11" s="17"/>
      <c r="W11" s="13"/>
      <c r="X11" s="17"/>
      <c r="Y11" s="13"/>
      <c r="Z11" s="17"/>
      <c r="AA11" s="13"/>
      <c r="AB11" s="17"/>
      <c r="AC11" s="13"/>
      <c r="AD11" s="13"/>
      <c r="AE11" s="13"/>
      <c r="AF11" s="13"/>
      <c r="AG11" s="13"/>
      <c r="AH11" s="13"/>
    </row>
    <row r="12" spans="1:40" x14ac:dyDescent="0.25">
      <c r="A12" s="192" t="s">
        <v>8</v>
      </c>
      <c r="B12" s="192"/>
      <c r="C12" s="21">
        <v>0.17862165963431786</v>
      </c>
      <c r="D12" s="22">
        <v>0.57599999999999996</v>
      </c>
      <c r="E12" s="22">
        <v>0.42399999999999999</v>
      </c>
      <c r="F12" s="13"/>
      <c r="G12" s="13"/>
      <c r="H12" s="13"/>
      <c r="I12" s="13"/>
      <c r="J12" s="13"/>
      <c r="K12" s="13"/>
      <c r="L12" s="13"/>
      <c r="M12" s="13"/>
      <c r="N12" s="17"/>
      <c r="O12" s="13"/>
      <c r="P12" s="17"/>
      <c r="Q12" s="13"/>
      <c r="R12" s="17"/>
      <c r="S12" s="13"/>
      <c r="T12" s="17"/>
      <c r="U12" s="13"/>
      <c r="V12" s="17"/>
      <c r="W12" s="13"/>
      <c r="X12" s="17"/>
      <c r="Y12" s="13"/>
      <c r="Z12" s="17"/>
      <c r="AA12" s="13"/>
      <c r="AB12" s="17"/>
      <c r="AC12" s="13"/>
      <c r="AD12" s="13"/>
      <c r="AE12" s="13"/>
      <c r="AF12" s="13"/>
      <c r="AG12" s="13"/>
      <c r="AH12" s="13"/>
    </row>
    <row r="13" spans="1:40" x14ac:dyDescent="0.25">
      <c r="A13" s="192" t="s">
        <v>9</v>
      </c>
      <c r="B13" s="192"/>
      <c r="C13" s="21">
        <v>7.0675105485232079E-2</v>
      </c>
      <c r="D13" s="22">
        <v>0.224</v>
      </c>
      <c r="E13" s="22">
        <v>0.77600000000000002</v>
      </c>
      <c r="F13" s="13"/>
      <c r="G13" s="13"/>
      <c r="H13" s="13"/>
      <c r="I13" s="13"/>
      <c r="J13" s="13"/>
      <c r="K13" s="13"/>
      <c r="L13" s="13"/>
      <c r="M13" s="13"/>
      <c r="N13" s="17"/>
      <c r="O13" s="13"/>
      <c r="P13" s="17"/>
      <c r="Q13" s="13"/>
      <c r="R13" s="17"/>
      <c r="S13" s="13"/>
      <c r="T13" s="17"/>
      <c r="U13" s="13"/>
      <c r="V13" s="17"/>
      <c r="W13" s="13"/>
      <c r="X13" s="17"/>
      <c r="Y13" s="13"/>
      <c r="Z13" s="17"/>
      <c r="AA13" s="13"/>
      <c r="AB13" s="17"/>
      <c r="AC13" s="13"/>
      <c r="AD13" s="13"/>
      <c r="AE13" s="13"/>
      <c r="AF13" s="13"/>
      <c r="AG13" s="13"/>
      <c r="AH13" s="13"/>
    </row>
    <row r="14" spans="1:40" x14ac:dyDescent="0.25">
      <c r="A14" s="192" t="s">
        <v>10</v>
      </c>
      <c r="B14" s="192"/>
      <c r="C14" s="21">
        <v>0.35267229254571031</v>
      </c>
      <c r="D14" s="21">
        <v>0.2</v>
      </c>
      <c r="E14" s="22">
        <v>0.8</v>
      </c>
      <c r="F14" s="13"/>
      <c r="G14" s="13"/>
      <c r="H14" s="13"/>
      <c r="I14" s="13"/>
      <c r="J14" s="13"/>
      <c r="K14" s="13"/>
      <c r="L14" s="13"/>
      <c r="M14" s="13"/>
      <c r="N14" s="17"/>
      <c r="O14" s="13"/>
      <c r="P14" s="17"/>
      <c r="Q14" s="13"/>
      <c r="R14" s="17"/>
      <c r="S14" s="13"/>
      <c r="T14" s="17"/>
      <c r="U14" s="13"/>
      <c r="V14" s="17"/>
      <c r="W14" s="13"/>
      <c r="X14" s="17"/>
      <c r="Y14" s="13"/>
      <c r="Z14" s="17"/>
      <c r="AA14" s="13"/>
      <c r="AB14" s="17"/>
      <c r="AC14" s="13"/>
      <c r="AD14" s="13"/>
      <c r="AE14" s="13"/>
      <c r="AF14" s="13"/>
      <c r="AG14" s="13"/>
      <c r="AH14" s="13"/>
    </row>
    <row r="15" spans="1:40" ht="38.25" x14ac:dyDescent="0.25">
      <c r="A15" s="193" t="s">
        <v>11</v>
      </c>
      <c r="B15" s="193"/>
      <c r="C15" s="20" t="s">
        <v>4</v>
      </c>
      <c r="D15" s="20" t="s">
        <v>5</v>
      </c>
      <c r="E15" s="20" t="s">
        <v>6</v>
      </c>
      <c r="F15" s="13"/>
      <c r="G15" s="13"/>
      <c r="H15" s="13"/>
      <c r="I15" s="13"/>
      <c r="J15" s="13"/>
      <c r="K15" s="13"/>
      <c r="L15" s="13"/>
      <c r="M15" s="13"/>
      <c r="N15" s="17"/>
      <c r="O15" s="13"/>
      <c r="P15" s="17"/>
      <c r="Q15" s="13"/>
      <c r="R15" s="17"/>
      <c r="S15" s="13"/>
      <c r="T15" s="17"/>
      <c r="U15" s="13"/>
      <c r="V15" s="17"/>
      <c r="W15" s="13"/>
      <c r="X15" s="17"/>
      <c r="Y15" s="13"/>
      <c r="Z15" s="17"/>
      <c r="AA15" s="13"/>
      <c r="AB15" s="17"/>
      <c r="AC15" s="13"/>
      <c r="AD15" s="13"/>
      <c r="AE15" s="13"/>
      <c r="AF15" s="13"/>
      <c r="AG15" s="13"/>
      <c r="AH15" s="13"/>
    </row>
    <row r="16" spans="1:40" x14ac:dyDescent="0.25">
      <c r="A16" s="192" t="s">
        <v>7</v>
      </c>
      <c r="B16" s="192"/>
      <c r="C16" s="21">
        <f>C11/8</f>
        <v>4.9753867791842481E-2</v>
      </c>
      <c r="D16" s="21">
        <f>D11/8</f>
        <v>0.125</v>
      </c>
      <c r="E16" s="21">
        <f>E11/8</f>
        <v>0</v>
      </c>
      <c r="F16" s="13"/>
      <c r="G16" s="13"/>
      <c r="H16" s="13"/>
      <c r="I16" s="13"/>
      <c r="J16" s="13"/>
      <c r="K16" s="13"/>
      <c r="L16" s="13"/>
      <c r="M16" s="13"/>
      <c r="N16" s="17"/>
      <c r="O16" s="13"/>
      <c r="P16" s="17"/>
      <c r="Q16" s="13"/>
      <c r="R16" s="17"/>
      <c r="S16" s="13"/>
      <c r="T16" s="17"/>
      <c r="U16" s="13"/>
      <c r="V16" s="17"/>
      <c r="W16" s="13"/>
      <c r="X16" s="17"/>
      <c r="Y16" s="13"/>
      <c r="Z16" s="17"/>
      <c r="AA16" s="13"/>
      <c r="AB16" s="17"/>
      <c r="AC16" s="13"/>
      <c r="AD16" s="13"/>
      <c r="AE16" s="13"/>
      <c r="AF16" s="13"/>
      <c r="AG16" s="13"/>
      <c r="AH16" s="13"/>
    </row>
    <row r="17" spans="1:34" x14ac:dyDescent="0.25">
      <c r="A17" s="192" t="s">
        <v>8</v>
      </c>
      <c r="B17" s="192"/>
      <c r="C17" s="21">
        <f t="shared" ref="C17:E19" si="0">C12/8</f>
        <v>2.2327707454289733E-2</v>
      </c>
      <c r="D17" s="21">
        <f t="shared" si="0"/>
        <v>7.1999999999999995E-2</v>
      </c>
      <c r="E17" s="21">
        <f t="shared" si="0"/>
        <v>5.2999999999999999E-2</v>
      </c>
      <c r="F17" s="13"/>
      <c r="G17" s="13"/>
      <c r="H17" s="13"/>
      <c r="I17" s="13"/>
      <c r="J17" s="13"/>
      <c r="K17" s="13"/>
      <c r="L17" s="13"/>
      <c r="M17" s="13"/>
      <c r="N17" s="17"/>
      <c r="O17" s="13"/>
      <c r="P17" s="17"/>
      <c r="Q17" s="13"/>
      <c r="R17" s="17"/>
      <c r="S17" s="13"/>
      <c r="T17" s="17"/>
      <c r="U17" s="13"/>
      <c r="V17" s="17"/>
      <c r="W17" s="13"/>
      <c r="X17" s="17"/>
      <c r="Y17" s="13"/>
      <c r="Z17" s="17"/>
      <c r="AA17" s="13"/>
      <c r="AB17" s="17"/>
      <c r="AC17" s="13"/>
      <c r="AD17" s="13"/>
      <c r="AE17" s="13"/>
      <c r="AF17" s="13"/>
      <c r="AG17" s="13"/>
      <c r="AH17" s="13"/>
    </row>
    <row r="18" spans="1:34" x14ac:dyDescent="0.25">
      <c r="A18" s="192" t="s">
        <v>9</v>
      </c>
      <c r="B18" s="192"/>
      <c r="C18" s="21">
        <f t="shared" si="0"/>
        <v>8.8343881856540098E-3</v>
      </c>
      <c r="D18" s="21">
        <f t="shared" si="0"/>
        <v>2.8000000000000001E-2</v>
      </c>
      <c r="E18" s="21">
        <f t="shared" si="0"/>
        <v>9.7000000000000003E-2</v>
      </c>
      <c r="F18" s="13"/>
      <c r="G18" s="13"/>
      <c r="H18" s="13"/>
      <c r="I18" s="13"/>
      <c r="J18" s="13"/>
      <c r="K18" s="13"/>
      <c r="L18" s="13"/>
      <c r="M18" s="13"/>
      <c r="N18" s="17"/>
      <c r="O18" s="13"/>
      <c r="P18" s="17"/>
      <c r="Q18" s="13"/>
      <c r="R18" s="17"/>
      <c r="S18" s="13"/>
      <c r="T18" s="17"/>
      <c r="U18" s="13"/>
      <c r="V18" s="17"/>
      <c r="W18" s="13"/>
      <c r="X18" s="17"/>
      <c r="Y18" s="13"/>
      <c r="Z18" s="17"/>
      <c r="AA18" s="13"/>
      <c r="AB18" s="17"/>
      <c r="AC18" s="13"/>
      <c r="AD18" s="13"/>
      <c r="AE18" s="13"/>
      <c r="AF18" s="13"/>
      <c r="AG18" s="13"/>
      <c r="AH18" s="13"/>
    </row>
    <row r="19" spans="1:34" x14ac:dyDescent="0.25">
      <c r="A19" s="192" t="s">
        <v>10</v>
      </c>
      <c r="B19" s="192"/>
      <c r="C19" s="21">
        <f t="shared" si="0"/>
        <v>4.4084036568213789E-2</v>
      </c>
      <c r="D19" s="21">
        <f t="shared" si="0"/>
        <v>2.5000000000000001E-2</v>
      </c>
      <c r="E19" s="21">
        <f t="shared" si="0"/>
        <v>0.1</v>
      </c>
      <c r="F19" s="13"/>
      <c r="G19" s="13"/>
      <c r="H19" s="13"/>
      <c r="I19" s="13"/>
      <c r="J19" s="13"/>
      <c r="K19" s="13"/>
      <c r="L19" s="13"/>
      <c r="M19" s="13"/>
      <c r="N19" s="17"/>
      <c r="O19" s="13"/>
      <c r="P19" s="17"/>
      <c r="Q19" s="13"/>
      <c r="R19" s="17"/>
      <c r="S19" s="13"/>
      <c r="T19" s="17"/>
      <c r="U19" s="13"/>
      <c r="V19" s="17"/>
      <c r="W19" s="13"/>
      <c r="X19" s="17"/>
      <c r="Y19" s="13"/>
      <c r="Z19" s="17"/>
      <c r="AA19" s="13"/>
      <c r="AB19" s="17"/>
      <c r="AC19" s="13"/>
      <c r="AD19" s="13"/>
      <c r="AE19" s="13"/>
      <c r="AF19" s="13"/>
      <c r="AG19" s="13"/>
      <c r="AH19" s="13"/>
    </row>
    <row r="20" spans="1:34" s="19" customFormat="1" ht="15" x14ac:dyDescent="0.25"/>
    <row r="21" spans="1:34" s="23" customFormat="1" x14ac:dyDescent="0.25">
      <c r="A21" s="191" t="s">
        <v>12</v>
      </c>
      <c r="B21" s="191"/>
      <c r="C21" s="191"/>
      <c r="D21" s="191"/>
      <c r="E21" s="191"/>
      <c r="F21" s="191"/>
      <c r="G21" s="15"/>
      <c r="H21" s="15"/>
      <c r="I21" s="15"/>
      <c r="J21" s="15"/>
      <c r="K21" s="15"/>
      <c r="L21" s="15"/>
      <c r="M21" s="15"/>
      <c r="N21" s="15"/>
      <c r="O21" s="15"/>
      <c r="P21" s="15"/>
      <c r="Q21" s="15"/>
      <c r="R21" s="15"/>
      <c r="S21" s="15"/>
      <c r="T21" s="15"/>
      <c r="U21" s="15"/>
      <c r="V21" s="15"/>
      <c r="W21" s="15"/>
      <c r="X21" s="15"/>
      <c r="Y21" s="15"/>
      <c r="Z21" s="15"/>
      <c r="AA21" s="15"/>
      <c r="AB21" s="15"/>
      <c r="AC21" s="15"/>
      <c r="AD21" s="15"/>
    </row>
    <row r="22" spans="1:34" s="23" customFormat="1" ht="38.25" x14ac:dyDescent="0.25">
      <c r="A22" s="193" t="s">
        <v>3</v>
      </c>
      <c r="B22" s="193"/>
      <c r="C22" s="24" t="s">
        <v>13</v>
      </c>
      <c r="D22" s="20" t="s">
        <v>4</v>
      </c>
      <c r="E22" s="20" t="s">
        <v>5</v>
      </c>
      <c r="F22" s="20" t="s">
        <v>6</v>
      </c>
      <c r="G22" s="15"/>
      <c r="H22" s="15"/>
      <c r="I22" s="15"/>
      <c r="J22" s="15"/>
      <c r="K22" s="15"/>
      <c r="L22" s="15"/>
      <c r="M22" s="15"/>
      <c r="N22" s="15"/>
      <c r="O22" s="15"/>
      <c r="P22" s="15"/>
      <c r="Q22" s="15"/>
      <c r="R22" s="15"/>
      <c r="S22" s="15"/>
      <c r="T22" s="15"/>
      <c r="U22" s="15"/>
      <c r="V22" s="15"/>
      <c r="W22" s="15"/>
      <c r="X22" s="15"/>
      <c r="Y22" s="15"/>
      <c r="Z22" s="15"/>
      <c r="AA22" s="15"/>
      <c r="AB22" s="15"/>
      <c r="AC22" s="15"/>
      <c r="AD22" s="15"/>
    </row>
    <row r="23" spans="1:34" s="23" customFormat="1" x14ac:dyDescent="0.25">
      <c r="A23" s="194" t="s">
        <v>7</v>
      </c>
      <c r="B23" s="194"/>
      <c r="C23" s="196">
        <v>24</v>
      </c>
      <c r="D23" s="25">
        <f>C23*C11</f>
        <v>9.5527426160337559</v>
      </c>
      <c r="E23" s="25">
        <f>D23*D11</f>
        <v>9.5527426160337559</v>
      </c>
      <c r="F23" s="25">
        <f>D23*E11</f>
        <v>0</v>
      </c>
      <c r="G23" s="15"/>
      <c r="H23" s="15"/>
      <c r="I23" s="15"/>
      <c r="J23" s="15"/>
      <c r="K23" s="15"/>
      <c r="L23" s="15"/>
      <c r="M23" s="15"/>
      <c r="N23" s="15"/>
      <c r="O23" s="15"/>
      <c r="P23" s="15"/>
      <c r="Q23" s="15"/>
      <c r="R23" s="15"/>
      <c r="S23" s="15"/>
      <c r="T23" s="15"/>
      <c r="U23" s="15"/>
      <c r="V23" s="15"/>
      <c r="W23" s="15"/>
      <c r="X23" s="15"/>
      <c r="Y23" s="15"/>
      <c r="Z23" s="15"/>
      <c r="AA23" s="15"/>
      <c r="AB23" s="15"/>
      <c r="AC23" s="15"/>
      <c r="AD23" s="15"/>
    </row>
    <row r="24" spans="1:34" s="23" customFormat="1" x14ac:dyDescent="0.25">
      <c r="A24" s="194" t="s">
        <v>8</v>
      </c>
      <c r="B24" s="194"/>
      <c r="C24" s="196"/>
      <c r="D24" s="25">
        <f>C23*C12</f>
        <v>4.2869198312236287</v>
      </c>
      <c r="E24" s="25">
        <f>D24*D12</f>
        <v>2.4692658227848101</v>
      </c>
      <c r="F24" s="25">
        <f>D24*E12</f>
        <v>1.8176540084388186</v>
      </c>
      <c r="G24" s="15"/>
      <c r="H24" s="15"/>
      <c r="I24" s="15"/>
      <c r="J24" s="15"/>
      <c r="K24" s="15"/>
      <c r="L24" s="15"/>
      <c r="M24" s="15"/>
      <c r="N24" s="15"/>
      <c r="O24" s="15"/>
      <c r="P24" s="15"/>
      <c r="Q24" s="15"/>
      <c r="R24" s="15"/>
      <c r="S24" s="15"/>
      <c r="T24" s="15"/>
      <c r="U24" s="15"/>
      <c r="V24" s="15"/>
      <c r="W24" s="15"/>
      <c r="X24" s="15"/>
      <c r="Y24" s="15"/>
      <c r="Z24" s="15"/>
      <c r="AA24" s="15"/>
      <c r="AB24" s="15"/>
      <c r="AC24" s="15"/>
      <c r="AD24" s="15"/>
    </row>
    <row r="25" spans="1:34" s="23" customFormat="1" x14ac:dyDescent="0.25">
      <c r="A25" s="194" t="s">
        <v>9</v>
      </c>
      <c r="B25" s="194"/>
      <c r="C25" s="196"/>
      <c r="D25" s="25">
        <f>C23*C13</f>
        <v>1.6962025316455698</v>
      </c>
      <c r="E25" s="25">
        <f>D25*D13</f>
        <v>0.37994936708860766</v>
      </c>
      <c r="F25" s="25">
        <f>D25*E13</f>
        <v>1.3162531645569622</v>
      </c>
      <c r="G25" s="15"/>
      <c r="H25" s="15"/>
      <c r="I25" s="15"/>
      <c r="J25" s="15"/>
      <c r="K25" s="15"/>
      <c r="L25" s="15"/>
      <c r="M25" s="15"/>
      <c r="N25" s="15"/>
      <c r="O25" s="15"/>
      <c r="P25" s="15"/>
      <c r="Q25" s="15"/>
      <c r="R25" s="15"/>
      <c r="S25" s="15"/>
      <c r="T25" s="15"/>
      <c r="U25" s="15"/>
      <c r="V25" s="15"/>
      <c r="W25" s="15"/>
      <c r="X25" s="15"/>
      <c r="Y25" s="15"/>
      <c r="Z25" s="15"/>
      <c r="AA25" s="15"/>
      <c r="AB25" s="15"/>
      <c r="AC25" s="15"/>
      <c r="AD25" s="15"/>
    </row>
    <row r="26" spans="1:34" s="23" customFormat="1" x14ac:dyDescent="0.25">
      <c r="A26" s="194" t="s">
        <v>10</v>
      </c>
      <c r="B26" s="194"/>
      <c r="C26" s="196"/>
      <c r="D26" s="25">
        <f>C23*C14</f>
        <v>8.4641350210970465</v>
      </c>
      <c r="E26" s="25">
        <f>D26*D14</f>
        <v>1.6928270042194093</v>
      </c>
      <c r="F26" s="25">
        <f>D26*E14</f>
        <v>6.7713080168776374</v>
      </c>
      <c r="G26" s="15"/>
      <c r="H26" s="15"/>
      <c r="I26" s="15"/>
      <c r="J26" s="15"/>
      <c r="K26" s="15"/>
      <c r="L26" s="15"/>
      <c r="M26" s="15"/>
      <c r="N26" s="15"/>
      <c r="O26" s="15"/>
      <c r="P26" s="15"/>
      <c r="Q26" s="15"/>
      <c r="R26" s="15"/>
      <c r="S26" s="15"/>
      <c r="T26" s="15"/>
      <c r="U26" s="15"/>
      <c r="V26" s="15"/>
      <c r="W26" s="15"/>
      <c r="X26" s="15"/>
      <c r="Y26" s="15"/>
      <c r="Z26" s="15"/>
      <c r="AA26" s="15"/>
      <c r="AB26" s="15"/>
      <c r="AC26" s="15"/>
      <c r="AD26" s="15"/>
    </row>
    <row r="27" spans="1:34" s="23" customFormat="1" ht="38.25" x14ac:dyDescent="0.25">
      <c r="A27" s="193" t="s">
        <v>11</v>
      </c>
      <c r="B27" s="193"/>
      <c r="C27" s="24" t="s">
        <v>13</v>
      </c>
      <c r="D27" s="20" t="s">
        <v>4</v>
      </c>
      <c r="E27" s="20" t="s">
        <v>5</v>
      </c>
      <c r="F27" s="20" t="s">
        <v>6</v>
      </c>
      <c r="G27" s="15"/>
      <c r="H27" s="15"/>
      <c r="I27" s="15"/>
      <c r="J27" s="15"/>
      <c r="K27" s="15"/>
      <c r="L27" s="15"/>
      <c r="M27" s="15"/>
      <c r="N27" s="15"/>
      <c r="O27" s="15"/>
      <c r="P27" s="15"/>
      <c r="Q27" s="15"/>
      <c r="R27" s="15"/>
      <c r="S27" s="15"/>
      <c r="T27" s="15"/>
      <c r="U27" s="15"/>
      <c r="V27" s="15"/>
      <c r="W27" s="15"/>
      <c r="X27" s="15"/>
      <c r="Y27" s="15"/>
      <c r="Z27" s="15"/>
      <c r="AA27" s="15"/>
      <c r="AB27" s="15"/>
      <c r="AC27" s="15"/>
      <c r="AD27" s="15"/>
    </row>
    <row r="28" spans="1:34" s="23" customFormat="1" x14ac:dyDescent="0.25">
      <c r="A28" s="194" t="s">
        <v>7</v>
      </c>
      <c r="B28" s="194"/>
      <c r="C28" s="195">
        <f>C23/8</f>
        <v>3</v>
      </c>
      <c r="D28" s="25">
        <f>D23/8</f>
        <v>1.1940928270042195</v>
      </c>
      <c r="E28" s="25">
        <f>E23/8</f>
        <v>1.1940928270042195</v>
      </c>
      <c r="F28" s="25">
        <f>F23/8</f>
        <v>0</v>
      </c>
      <c r="G28" s="15"/>
      <c r="H28" s="15"/>
      <c r="I28" s="15"/>
      <c r="J28" s="15"/>
      <c r="K28" s="15"/>
      <c r="L28" s="15"/>
      <c r="M28" s="15"/>
      <c r="N28" s="15"/>
      <c r="O28" s="15"/>
      <c r="P28" s="15"/>
      <c r="Q28" s="15"/>
      <c r="R28" s="15"/>
      <c r="S28" s="15"/>
      <c r="T28" s="15"/>
      <c r="U28" s="15"/>
      <c r="V28" s="15"/>
      <c r="W28" s="15"/>
      <c r="X28" s="15"/>
      <c r="Y28" s="15"/>
      <c r="Z28" s="15"/>
      <c r="AA28" s="15"/>
      <c r="AB28" s="15"/>
      <c r="AC28" s="15"/>
      <c r="AD28" s="15"/>
    </row>
    <row r="29" spans="1:34" s="23" customFormat="1" x14ac:dyDescent="0.25">
      <c r="A29" s="194" t="s">
        <v>8</v>
      </c>
      <c r="B29" s="194"/>
      <c r="C29" s="195"/>
      <c r="D29" s="25">
        <f t="shared" ref="D29:F31" si="1">D24/8</f>
        <v>0.53586497890295359</v>
      </c>
      <c r="E29" s="25">
        <f t="shared" si="1"/>
        <v>0.30865822784810126</v>
      </c>
      <c r="F29" s="25">
        <f t="shared" si="1"/>
        <v>0.22720675105485233</v>
      </c>
      <c r="G29" s="15"/>
      <c r="H29" s="15"/>
      <c r="I29" s="15"/>
      <c r="J29" s="15"/>
      <c r="K29" s="15"/>
      <c r="L29" s="15"/>
      <c r="M29" s="15"/>
      <c r="N29" s="15"/>
      <c r="O29" s="15"/>
      <c r="P29" s="15"/>
      <c r="Q29" s="15"/>
      <c r="R29" s="15"/>
      <c r="S29" s="15"/>
      <c r="T29" s="15"/>
      <c r="U29" s="15"/>
      <c r="V29" s="15"/>
      <c r="W29" s="15"/>
      <c r="X29" s="15"/>
      <c r="Y29" s="15"/>
      <c r="Z29" s="15"/>
      <c r="AA29" s="15"/>
      <c r="AB29" s="15"/>
      <c r="AC29" s="15"/>
      <c r="AD29" s="15"/>
    </row>
    <row r="30" spans="1:34" s="23" customFormat="1" x14ac:dyDescent="0.25">
      <c r="A30" s="194" t="s">
        <v>9</v>
      </c>
      <c r="B30" s="194"/>
      <c r="C30" s="195"/>
      <c r="D30" s="25">
        <f t="shared" si="1"/>
        <v>0.21202531645569622</v>
      </c>
      <c r="E30" s="25">
        <f t="shared" si="1"/>
        <v>4.7493670886075957E-2</v>
      </c>
      <c r="F30" s="25">
        <f t="shared" si="1"/>
        <v>0.16453164556962027</v>
      </c>
      <c r="G30" s="15"/>
      <c r="H30" s="15"/>
      <c r="I30" s="15"/>
      <c r="J30" s="15"/>
      <c r="K30" s="15"/>
      <c r="L30" s="15"/>
      <c r="M30" s="15"/>
      <c r="N30" s="15"/>
      <c r="O30" s="15"/>
      <c r="P30" s="15"/>
      <c r="Q30" s="15"/>
      <c r="R30" s="15"/>
      <c r="S30" s="15"/>
      <c r="T30" s="15"/>
      <c r="U30" s="15"/>
      <c r="V30" s="15"/>
      <c r="W30" s="15"/>
      <c r="X30" s="15"/>
      <c r="Y30" s="15"/>
      <c r="Z30" s="15"/>
      <c r="AA30" s="15"/>
      <c r="AB30" s="15"/>
      <c r="AC30" s="15"/>
      <c r="AD30" s="15"/>
    </row>
    <row r="31" spans="1:34" s="23" customFormat="1" x14ac:dyDescent="0.25">
      <c r="A31" s="194" t="s">
        <v>10</v>
      </c>
      <c r="B31" s="194"/>
      <c r="C31" s="195"/>
      <c r="D31" s="25">
        <f t="shared" si="1"/>
        <v>1.0580168776371308</v>
      </c>
      <c r="E31" s="25">
        <f t="shared" si="1"/>
        <v>0.21160337552742617</v>
      </c>
      <c r="F31" s="25">
        <f t="shared" si="1"/>
        <v>0.84641350210970467</v>
      </c>
      <c r="G31" s="15"/>
      <c r="H31" s="15"/>
      <c r="I31" s="15"/>
      <c r="J31" s="15"/>
      <c r="K31" s="15"/>
      <c r="L31" s="15"/>
      <c r="M31" s="15"/>
      <c r="N31" s="15"/>
      <c r="O31" s="15"/>
      <c r="P31" s="15"/>
      <c r="Q31" s="15"/>
      <c r="R31" s="15"/>
      <c r="S31" s="15"/>
      <c r="T31" s="15"/>
      <c r="U31" s="15"/>
      <c r="V31" s="15"/>
      <c r="W31" s="15"/>
      <c r="X31" s="15"/>
      <c r="Y31" s="15"/>
      <c r="Z31" s="15"/>
      <c r="AA31" s="15"/>
      <c r="AB31" s="15"/>
      <c r="AC31" s="15"/>
      <c r="AD31" s="15"/>
    </row>
    <row r="32" spans="1:34" s="15" customFormat="1" x14ac:dyDescent="0.25"/>
    <row r="33" spans="1:30" s="15" customFormat="1" ht="13.5" thickBot="1" x14ac:dyDescent="0.3"/>
    <row r="34" spans="1:30" s="26" customFormat="1" ht="15" x14ac:dyDescent="0.25">
      <c r="A34" s="197" t="s">
        <v>14</v>
      </c>
      <c r="B34" s="198"/>
      <c r="C34" s="198"/>
      <c r="D34" s="198"/>
      <c r="E34" s="198"/>
      <c r="F34" s="198"/>
      <c r="G34" s="198"/>
      <c r="H34" s="198"/>
      <c r="I34" s="198"/>
      <c r="J34" s="198"/>
      <c r="K34" s="198"/>
      <c r="L34" s="198"/>
      <c r="M34" s="198"/>
      <c r="N34" s="198"/>
      <c r="O34" s="198"/>
      <c r="P34" s="198"/>
      <c r="Q34" s="198"/>
      <c r="R34" s="198"/>
      <c r="S34" s="198"/>
      <c r="T34" s="198"/>
      <c r="U34" s="198"/>
      <c r="V34" s="198"/>
      <c r="W34" s="198"/>
      <c r="X34" s="198"/>
      <c r="Y34" s="198"/>
      <c r="Z34" s="198"/>
      <c r="AA34" s="198"/>
      <c r="AB34" s="198"/>
      <c r="AC34" s="198"/>
      <c r="AD34" s="199"/>
    </row>
    <row r="35" spans="1:30" s="27" customFormat="1" ht="15.75" thickBot="1" x14ac:dyDescent="0.3">
      <c r="A35" s="200" t="s">
        <v>15</v>
      </c>
      <c r="B35" s="201"/>
      <c r="C35" s="201"/>
      <c r="D35" s="201"/>
      <c r="E35" s="201"/>
      <c r="F35" s="201"/>
      <c r="G35" s="201"/>
      <c r="H35" s="201"/>
      <c r="I35" s="201"/>
      <c r="J35" s="201"/>
      <c r="K35" s="201"/>
      <c r="L35" s="201"/>
      <c r="M35" s="201"/>
      <c r="N35" s="201"/>
      <c r="O35" s="201"/>
      <c r="P35" s="201"/>
      <c r="Q35" s="201"/>
      <c r="R35" s="201"/>
      <c r="S35" s="201"/>
      <c r="T35" s="201"/>
      <c r="U35" s="201"/>
      <c r="V35" s="201"/>
      <c r="W35" s="201"/>
      <c r="X35" s="201"/>
      <c r="Y35" s="201"/>
      <c r="Z35" s="201"/>
      <c r="AA35" s="201"/>
      <c r="AB35" s="201"/>
      <c r="AC35" s="201"/>
      <c r="AD35" s="202"/>
    </row>
    <row r="36" spans="1:30" s="28" customFormat="1" x14ac:dyDescent="0.25">
      <c r="A36" s="203" t="s">
        <v>16</v>
      </c>
      <c r="B36" s="205" t="s">
        <v>17</v>
      </c>
      <c r="C36" s="205"/>
      <c r="D36" s="207" t="s">
        <v>18</v>
      </c>
      <c r="E36" s="209" t="s">
        <v>4</v>
      </c>
      <c r="F36" s="210"/>
      <c r="G36" s="210"/>
      <c r="H36" s="210"/>
      <c r="I36" s="210"/>
      <c r="J36" s="210"/>
      <c r="K36" s="210"/>
      <c r="L36" s="211"/>
      <c r="M36" s="212" t="s">
        <v>19</v>
      </c>
      <c r="N36" s="213"/>
      <c r="O36" s="216" t="s">
        <v>5</v>
      </c>
      <c r="P36" s="205"/>
      <c r="Q36" s="205"/>
      <c r="R36" s="205"/>
      <c r="S36" s="205"/>
      <c r="T36" s="205"/>
      <c r="U36" s="205"/>
      <c r="V36" s="207"/>
      <c r="W36" s="203" t="s">
        <v>6</v>
      </c>
      <c r="X36" s="205"/>
      <c r="Y36" s="205"/>
      <c r="Z36" s="205"/>
      <c r="AA36" s="205"/>
      <c r="AB36" s="205"/>
      <c r="AC36" s="205"/>
      <c r="AD36" s="207"/>
    </row>
    <row r="37" spans="1:30" s="28" customFormat="1" x14ac:dyDescent="0.25">
      <c r="A37" s="204"/>
      <c r="B37" s="206"/>
      <c r="C37" s="206"/>
      <c r="D37" s="208"/>
      <c r="E37" s="217" t="s">
        <v>7</v>
      </c>
      <c r="F37" s="218"/>
      <c r="G37" s="218" t="s">
        <v>8</v>
      </c>
      <c r="H37" s="218"/>
      <c r="I37" s="218" t="s">
        <v>9</v>
      </c>
      <c r="J37" s="218"/>
      <c r="K37" s="218" t="s">
        <v>10</v>
      </c>
      <c r="L37" s="225"/>
      <c r="M37" s="214"/>
      <c r="N37" s="215"/>
      <c r="O37" s="226" t="s">
        <v>7</v>
      </c>
      <c r="P37" s="206"/>
      <c r="Q37" s="206" t="s">
        <v>8</v>
      </c>
      <c r="R37" s="206"/>
      <c r="S37" s="206" t="s">
        <v>9</v>
      </c>
      <c r="T37" s="206"/>
      <c r="U37" s="206" t="s">
        <v>10</v>
      </c>
      <c r="V37" s="208"/>
      <c r="W37" s="204" t="s">
        <v>7</v>
      </c>
      <c r="X37" s="206"/>
      <c r="Y37" s="206" t="s">
        <v>8</v>
      </c>
      <c r="Z37" s="206"/>
      <c r="AA37" s="206" t="s">
        <v>9</v>
      </c>
      <c r="AB37" s="206"/>
      <c r="AC37" s="206" t="s">
        <v>10</v>
      </c>
      <c r="AD37" s="208"/>
    </row>
    <row r="38" spans="1:30" s="28" customFormat="1" x14ac:dyDescent="0.25">
      <c r="A38" s="204"/>
      <c r="B38" s="29" t="s">
        <v>20</v>
      </c>
      <c r="C38" s="30" t="s">
        <v>21</v>
      </c>
      <c r="D38" s="31"/>
      <c r="E38" s="32" t="s">
        <v>22</v>
      </c>
      <c r="F38" s="33" t="s">
        <v>23</v>
      </c>
      <c r="G38" s="33" t="s">
        <v>22</v>
      </c>
      <c r="H38" s="33" t="s">
        <v>23</v>
      </c>
      <c r="I38" s="33" t="s">
        <v>22</v>
      </c>
      <c r="J38" s="33" t="s">
        <v>23</v>
      </c>
      <c r="K38" s="33" t="s">
        <v>22</v>
      </c>
      <c r="L38" s="34" t="s">
        <v>23</v>
      </c>
      <c r="M38" s="35" t="s">
        <v>22</v>
      </c>
      <c r="N38" s="36" t="s">
        <v>23</v>
      </c>
      <c r="O38" s="37" t="s">
        <v>22</v>
      </c>
      <c r="P38" s="29" t="s">
        <v>23</v>
      </c>
      <c r="Q38" s="29" t="s">
        <v>22</v>
      </c>
      <c r="R38" s="29" t="s">
        <v>23</v>
      </c>
      <c r="S38" s="29" t="s">
        <v>22</v>
      </c>
      <c r="T38" s="29" t="s">
        <v>23</v>
      </c>
      <c r="U38" s="29" t="s">
        <v>22</v>
      </c>
      <c r="V38" s="31" t="s">
        <v>23</v>
      </c>
      <c r="W38" s="38" t="s">
        <v>22</v>
      </c>
      <c r="X38" s="29" t="s">
        <v>23</v>
      </c>
      <c r="Y38" s="29" t="s">
        <v>22</v>
      </c>
      <c r="Z38" s="29" t="s">
        <v>23</v>
      </c>
      <c r="AA38" s="29" t="s">
        <v>22</v>
      </c>
      <c r="AB38" s="29" t="s">
        <v>23</v>
      </c>
      <c r="AC38" s="29" t="s">
        <v>22</v>
      </c>
      <c r="AD38" s="31" t="s">
        <v>23</v>
      </c>
    </row>
    <row r="39" spans="1:30" s="50" customFormat="1" ht="25.5" x14ac:dyDescent="0.25">
      <c r="A39" s="39" t="s">
        <v>24</v>
      </c>
      <c r="B39" s="40" t="s">
        <v>25</v>
      </c>
      <c r="C39" s="41">
        <v>46.56</v>
      </c>
      <c r="D39" s="42">
        <f>SUM(E39,G39,I39,K39)</f>
        <v>24</v>
      </c>
      <c r="E39" s="43">
        <f t="shared" ref="E39:L54" si="2">SUM(O39,W39)</f>
        <v>9.5527426160337559</v>
      </c>
      <c r="F39" s="41">
        <f t="shared" si="2"/>
        <v>444.77569620253172</v>
      </c>
      <c r="G39" s="44">
        <f t="shared" si="2"/>
        <v>4.2869198312236287</v>
      </c>
      <c r="H39" s="41">
        <f t="shared" si="2"/>
        <v>199.59898734177216</v>
      </c>
      <c r="I39" s="44">
        <f t="shared" si="2"/>
        <v>1.6962025316455698</v>
      </c>
      <c r="J39" s="41">
        <f t="shared" si="2"/>
        <v>78.975189873417733</v>
      </c>
      <c r="K39" s="44">
        <f t="shared" si="2"/>
        <v>8.4641350210970465</v>
      </c>
      <c r="L39" s="45">
        <f t="shared" si="2"/>
        <v>394.09012658227851</v>
      </c>
      <c r="M39" s="46">
        <f>SUM(E39,G39,I39,K39)</f>
        <v>24</v>
      </c>
      <c r="N39" s="47">
        <f>SUM(F39,H39,J39,L39)</f>
        <v>1117.4400000000003</v>
      </c>
      <c r="O39" s="48">
        <f>E23</f>
        <v>9.5527426160337559</v>
      </c>
      <c r="P39" s="41">
        <f>C39*O39</f>
        <v>444.77569620253172</v>
      </c>
      <c r="Q39" s="44">
        <f>E24</f>
        <v>2.4692658227848101</v>
      </c>
      <c r="R39" s="41">
        <f>Q39*C39</f>
        <v>114.96901670886076</v>
      </c>
      <c r="S39" s="44">
        <f>E25</f>
        <v>0.37994936708860766</v>
      </c>
      <c r="T39" s="41">
        <f>S39*C39</f>
        <v>17.690442531645573</v>
      </c>
      <c r="U39" s="44">
        <f>E26</f>
        <v>1.6928270042194093</v>
      </c>
      <c r="V39" s="49">
        <f>U39*C39</f>
        <v>78.818025316455703</v>
      </c>
      <c r="W39" s="43">
        <f>F23</f>
        <v>0</v>
      </c>
      <c r="X39" s="41">
        <f>W39*C39</f>
        <v>0</v>
      </c>
      <c r="Y39" s="44">
        <f>F24</f>
        <v>1.8176540084388186</v>
      </c>
      <c r="Z39" s="41">
        <f>Y39*C39</f>
        <v>84.629970632911395</v>
      </c>
      <c r="AA39" s="44">
        <f>F25</f>
        <v>1.3162531645569622</v>
      </c>
      <c r="AB39" s="41">
        <f>AA39*C39</f>
        <v>61.28474734177216</v>
      </c>
      <c r="AC39" s="44">
        <f>F26</f>
        <v>6.7713080168776374</v>
      </c>
      <c r="AD39" s="49">
        <f>AC39*C39</f>
        <v>315.27210126582281</v>
      </c>
    </row>
    <row r="40" spans="1:30" s="12" customFormat="1" x14ac:dyDescent="0.25">
      <c r="A40" s="51" t="s">
        <v>26</v>
      </c>
      <c r="B40" s="52" t="s">
        <v>27</v>
      </c>
      <c r="C40" s="53">
        <v>26.25</v>
      </c>
      <c r="D40" s="54">
        <f>SUM(O40,Q40,S40,U40,W40,Y40,AA40,AC40)</f>
        <v>24.000000000000004</v>
      </c>
      <c r="E40" s="55">
        <f t="shared" si="2"/>
        <v>9.5527426160337559</v>
      </c>
      <c r="F40" s="53">
        <f t="shared" si="2"/>
        <v>250.75949367088609</v>
      </c>
      <c r="G40" s="56">
        <f t="shared" si="2"/>
        <v>4.2869198312236287</v>
      </c>
      <c r="H40" s="53">
        <f t="shared" si="2"/>
        <v>112.53164556962025</v>
      </c>
      <c r="I40" s="56">
        <f t="shared" si="2"/>
        <v>1.6962025316455698</v>
      </c>
      <c r="J40" s="53">
        <f t="shared" si="2"/>
        <v>44.525316455696206</v>
      </c>
      <c r="K40" s="56">
        <f t="shared" si="2"/>
        <v>8.4641350210970465</v>
      </c>
      <c r="L40" s="57">
        <f t="shared" si="2"/>
        <v>222.18354430379748</v>
      </c>
      <c r="M40" s="46">
        <f t="shared" ref="M40:N83" si="3">SUM(E40,G40,I40,K40)</f>
        <v>24</v>
      </c>
      <c r="N40" s="47">
        <f t="shared" si="3"/>
        <v>630</v>
      </c>
      <c r="O40" s="58">
        <f>O39</f>
        <v>9.5527426160337559</v>
      </c>
      <c r="P40" s="57">
        <f t="shared" ref="P40:P47" si="4">O40*C40</f>
        <v>250.75949367088609</v>
      </c>
      <c r="Q40" s="59">
        <f>Q39</f>
        <v>2.4692658227848101</v>
      </c>
      <c r="R40" s="53">
        <f t="shared" ref="R40:R47" si="5">Q40*C40</f>
        <v>64.818227848101259</v>
      </c>
      <c r="S40" s="59">
        <f>S39</f>
        <v>0.37994936708860766</v>
      </c>
      <c r="T40" s="53">
        <f t="shared" ref="T40:T47" si="6">S40*C40</f>
        <v>9.9736708860759506</v>
      </c>
      <c r="U40" s="59">
        <f>U39</f>
        <v>1.6928270042194093</v>
      </c>
      <c r="V40" s="60">
        <f t="shared" ref="V40:V47" si="7">U40*C40</f>
        <v>44.436708860759495</v>
      </c>
      <c r="W40" s="61">
        <f>W39</f>
        <v>0</v>
      </c>
      <c r="X40" s="53">
        <f t="shared" ref="X40:X47" si="8">W40*C40</f>
        <v>0</v>
      </c>
      <c r="Y40" s="59">
        <f>Y39</f>
        <v>1.8176540084388186</v>
      </c>
      <c r="Z40" s="53">
        <f t="shared" ref="Z40:Z47" si="9">Y40*C40</f>
        <v>47.713417721518987</v>
      </c>
      <c r="AA40" s="59">
        <f>AA39</f>
        <v>1.3162531645569622</v>
      </c>
      <c r="AB40" s="53">
        <f t="shared" ref="AB40:AB47" si="10">AA40*C40</f>
        <v>34.551645569620256</v>
      </c>
      <c r="AC40" s="59">
        <f>AC39</f>
        <v>6.7713080168776374</v>
      </c>
      <c r="AD40" s="60">
        <f t="shared" ref="AD40:AD47" si="11">AC40*C40</f>
        <v>177.74683544303798</v>
      </c>
    </row>
    <row r="41" spans="1:30" s="12" customFormat="1" x14ac:dyDescent="0.25">
      <c r="A41" s="51" t="s">
        <v>28</v>
      </c>
      <c r="B41" s="52" t="s">
        <v>29</v>
      </c>
      <c r="C41" s="53">
        <v>23</v>
      </c>
      <c r="D41" s="54">
        <f t="shared" ref="D41:D66" si="12">SUM(O41,Q41,S41,U41,W41,Y41,AA41,AC41)</f>
        <v>24.000000000000004</v>
      </c>
      <c r="E41" s="55">
        <f t="shared" si="2"/>
        <v>9.5527426160337559</v>
      </c>
      <c r="F41" s="53">
        <f t="shared" si="2"/>
        <v>219.71308016877637</v>
      </c>
      <c r="G41" s="56">
        <f t="shared" si="2"/>
        <v>4.2869198312236287</v>
      </c>
      <c r="H41" s="53">
        <f t="shared" si="2"/>
        <v>98.599156118143455</v>
      </c>
      <c r="I41" s="56">
        <f t="shared" si="2"/>
        <v>1.6962025316455698</v>
      </c>
      <c r="J41" s="53">
        <f t="shared" si="2"/>
        <v>39.012658227848107</v>
      </c>
      <c r="K41" s="56">
        <f t="shared" si="2"/>
        <v>8.4641350210970465</v>
      </c>
      <c r="L41" s="57">
        <f t="shared" si="2"/>
        <v>194.67510548523208</v>
      </c>
      <c r="M41" s="46">
        <f t="shared" si="3"/>
        <v>24</v>
      </c>
      <c r="N41" s="47">
        <f t="shared" si="3"/>
        <v>552</v>
      </c>
      <c r="O41" s="58">
        <f>O39</f>
        <v>9.5527426160337559</v>
      </c>
      <c r="P41" s="57">
        <f t="shared" si="4"/>
        <v>219.71308016877637</v>
      </c>
      <c r="Q41" s="59">
        <f>Q39</f>
        <v>2.4692658227848101</v>
      </c>
      <c r="R41" s="53">
        <f t="shared" si="5"/>
        <v>56.79311392405063</v>
      </c>
      <c r="S41" s="59">
        <f>S39</f>
        <v>0.37994936708860766</v>
      </c>
      <c r="T41" s="53">
        <f t="shared" si="6"/>
        <v>8.738835443037976</v>
      </c>
      <c r="U41" s="59">
        <f>U39</f>
        <v>1.6928270042194093</v>
      </c>
      <c r="V41" s="60">
        <f t="shared" si="7"/>
        <v>38.935021097046416</v>
      </c>
      <c r="W41" s="61">
        <f>W39</f>
        <v>0</v>
      </c>
      <c r="X41" s="53">
        <f t="shared" si="8"/>
        <v>0</v>
      </c>
      <c r="Y41" s="59">
        <f>Y39</f>
        <v>1.8176540084388186</v>
      </c>
      <c r="Z41" s="53">
        <f t="shared" si="9"/>
        <v>41.806042194092825</v>
      </c>
      <c r="AA41" s="59">
        <f>AA39</f>
        <v>1.3162531645569622</v>
      </c>
      <c r="AB41" s="53">
        <f t="shared" si="10"/>
        <v>30.273822784810129</v>
      </c>
      <c r="AC41" s="59">
        <f>AC39</f>
        <v>6.7713080168776374</v>
      </c>
      <c r="AD41" s="60">
        <f t="shared" si="11"/>
        <v>155.74008438818566</v>
      </c>
    </row>
    <row r="42" spans="1:30" s="12" customFormat="1" x14ac:dyDescent="0.25">
      <c r="A42" s="51" t="s">
        <v>30</v>
      </c>
      <c r="B42" s="52" t="s">
        <v>31</v>
      </c>
      <c r="C42" s="53">
        <v>21</v>
      </c>
      <c r="D42" s="54">
        <f t="shared" si="12"/>
        <v>14.447257383966246</v>
      </c>
      <c r="E42" s="55">
        <f t="shared" si="2"/>
        <v>0</v>
      </c>
      <c r="F42" s="53">
        <f t="shared" si="2"/>
        <v>0</v>
      </c>
      <c r="G42" s="56">
        <f t="shared" si="2"/>
        <v>4.2869198312236287</v>
      </c>
      <c r="H42" s="53">
        <f t="shared" si="2"/>
        <v>90.025316455696213</v>
      </c>
      <c r="I42" s="56">
        <f t="shared" si="2"/>
        <v>1.6962025316455698</v>
      </c>
      <c r="J42" s="53">
        <f t="shared" si="2"/>
        <v>35.620253164556971</v>
      </c>
      <c r="K42" s="56">
        <f t="shared" si="2"/>
        <v>8.4641350210970465</v>
      </c>
      <c r="L42" s="57">
        <f t="shared" si="2"/>
        <v>177.74683544303798</v>
      </c>
      <c r="M42" s="46">
        <f t="shared" si="3"/>
        <v>14.447257383966246</v>
      </c>
      <c r="N42" s="47">
        <f t="shared" si="3"/>
        <v>303.39240506329116</v>
      </c>
      <c r="O42" s="58">
        <v>0</v>
      </c>
      <c r="P42" s="57">
        <f t="shared" si="4"/>
        <v>0</v>
      </c>
      <c r="Q42" s="59">
        <f>Q39</f>
        <v>2.4692658227848101</v>
      </c>
      <c r="R42" s="53">
        <f t="shared" si="5"/>
        <v>51.854582278481011</v>
      </c>
      <c r="S42" s="59">
        <f>S39</f>
        <v>0.37994936708860766</v>
      </c>
      <c r="T42" s="53">
        <f t="shared" si="6"/>
        <v>7.9789367088607612</v>
      </c>
      <c r="U42" s="59">
        <f>U39</f>
        <v>1.6928270042194093</v>
      </c>
      <c r="V42" s="60">
        <f t="shared" si="7"/>
        <v>35.549367088607596</v>
      </c>
      <c r="W42" s="61">
        <v>0</v>
      </c>
      <c r="X42" s="53">
        <f t="shared" si="8"/>
        <v>0</v>
      </c>
      <c r="Y42" s="59">
        <f>Y39</f>
        <v>1.8176540084388186</v>
      </c>
      <c r="Z42" s="53">
        <f t="shared" si="9"/>
        <v>38.170734177215195</v>
      </c>
      <c r="AA42" s="59">
        <f>AA39</f>
        <v>1.3162531645569622</v>
      </c>
      <c r="AB42" s="53">
        <f t="shared" si="10"/>
        <v>27.641316455696206</v>
      </c>
      <c r="AC42" s="59">
        <f>AC39</f>
        <v>6.7713080168776374</v>
      </c>
      <c r="AD42" s="60">
        <f t="shared" si="11"/>
        <v>142.19746835443038</v>
      </c>
    </row>
    <row r="43" spans="1:30" s="12" customFormat="1" ht="25.5" x14ac:dyDescent="0.25">
      <c r="A43" s="51" t="s">
        <v>32</v>
      </c>
      <c r="B43" s="52" t="s">
        <v>33</v>
      </c>
      <c r="C43" s="53">
        <v>21</v>
      </c>
      <c r="D43" s="54">
        <f t="shared" si="12"/>
        <v>9.5527426160337559</v>
      </c>
      <c r="E43" s="55">
        <f t="shared" si="2"/>
        <v>9.5527426160337559</v>
      </c>
      <c r="F43" s="53">
        <f t="shared" si="2"/>
        <v>200.60759493670886</v>
      </c>
      <c r="G43" s="56">
        <f t="shared" si="2"/>
        <v>0</v>
      </c>
      <c r="H43" s="53">
        <f t="shared" si="2"/>
        <v>0</v>
      </c>
      <c r="I43" s="56">
        <f t="shared" si="2"/>
        <v>0</v>
      </c>
      <c r="J43" s="53">
        <f t="shared" si="2"/>
        <v>0</v>
      </c>
      <c r="K43" s="56">
        <f t="shared" si="2"/>
        <v>0</v>
      </c>
      <c r="L43" s="57">
        <f t="shared" si="2"/>
        <v>0</v>
      </c>
      <c r="M43" s="46">
        <f t="shared" si="3"/>
        <v>9.5527426160337559</v>
      </c>
      <c r="N43" s="47">
        <f t="shared" si="3"/>
        <v>200.60759493670886</v>
      </c>
      <c r="O43" s="58">
        <f>O39</f>
        <v>9.5527426160337559</v>
      </c>
      <c r="P43" s="57">
        <f t="shared" si="4"/>
        <v>200.60759493670886</v>
      </c>
      <c r="Q43" s="59"/>
      <c r="R43" s="53">
        <f t="shared" si="5"/>
        <v>0</v>
      </c>
      <c r="S43" s="59"/>
      <c r="T43" s="53">
        <f t="shared" si="6"/>
        <v>0</v>
      </c>
      <c r="U43" s="59"/>
      <c r="V43" s="60">
        <f t="shared" si="7"/>
        <v>0</v>
      </c>
      <c r="W43" s="61">
        <f>W39</f>
        <v>0</v>
      </c>
      <c r="X43" s="53">
        <f t="shared" si="8"/>
        <v>0</v>
      </c>
      <c r="Y43" s="59">
        <v>0</v>
      </c>
      <c r="Z43" s="53">
        <f t="shared" si="9"/>
        <v>0</v>
      </c>
      <c r="AA43" s="59">
        <v>0</v>
      </c>
      <c r="AB43" s="53">
        <f t="shared" si="10"/>
        <v>0</v>
      </c>
      <c r="AC43" s="59">
        <v>0</v>
      </c>
      <c r="AD43" s="60">
        <f t="shared" si="11"/>
        <v>0</v>
      </c>
    </row>
    <row r="44" spans="1:30" s="12" customFormat="1" x14ac:dyDescent="0.25">
      <c r="A44" s="51" t="s">
        <v>34</v>
      </c>
      <c r="B44" s="52" t="s">
        <v>35</v>
      </c>
      <c r="C44" s="53">
        <v>20.13</v>
      </c>
      <c r="D44" s="54">
        <f t="shared" si="12"/>
        <v>24.000000000000004</v>
      </c>
      <c r="E44" s="55">
        <f t="shared" si="2"/>
        <v>9.5527426160337559</v>
      </c>
      <c r="F44" s="53">
        <f t="shared" si="2"/>
        <v>192.29670886075951</v>
      </c>
      <c r="G44" s="56">
        <f t="shared" si="2"/>
        <v>4.2869198312236287</v>
      </c>
      <c r="H44" s="53">
        <f t="shared" si="2"/>
        <v>86.295696202531644</v>
      </c>
      <c r="I44" s="56">
        <f t="shared" si="2"/>
        <v>1.6962025316455698</v>
      </c>
      <c r="J44" s="53">
        <f t="shared" si="2"/>
        <v>34.14455696202532</v>
      </c>
      <c r="K44" s="56">
        <f t="shared" si="2"/>
        <v>8.4641350210970465</v>
      </c>
      <c r="L44" s="57">
        <f t="shared" si="2"/>
        <v>170.38303797468356</v>
      </c>
      <c r="M44" s="46">
        <f t="shared" si="3"/>
        <v>24</v>
      </c>
      <c r="N44" s="47">
        <f t="shared" si="3"/>
        <v>483.12</v>
      </c>
      <c r="O44" s="58">
        <f>O39</f>
        <v>9.5527426160337559</v>
      </c>
      <c r="P44" s="57">
        <f t="shared" si="4"/>
        <v>192.29670886075951</v>
      </c>
      <c r="Q44" s="59">
        <f>Q39</f>
        <v>2.4692658227848101</v>
      </c>
      <c r="R44" s="53">
        <f t="shared" si="5"/>
        <v>49.706321012658222</v>
      </c>
      <c r="S44" s="59">
        <f>S39</f>
        <v>0.37994936708860766</v>
      </c>
      <c r="T44" s="53">
        <f t="shared" si="6"/>
        <v>7.6483807594936719</v>
      </c>
      <c r="U44" s="59">
        <f>U39</f>
        <v>1.6928270042194093</v>
      </c>
      <c r="V44" s="60">
        <f t="shared" si="7"/>
        <v>34.076607594936711</v>
      </c>
      <c r="W44" s="61">
        <v>0</v>
      </c>
      <c r="X44" s="53">
        <f t="shared" si="8"/>
        <v>0</v>
      </c>
      <c r="Y44" s="59">
        <f>Y39</f>
        <v>1.8176540084388186</v>
      </c>
      <c r="Z44" s="53">
        <f t="shared" si="9"/>
        <v>36.589375189873415</v>
      </c>
      <c r="AA44" s="59">
        <f>AA39</f>
        <v>1.3162531645569622</v>
      </c>
      <c r="AB44" s="53">
        <f t="shared" si="10"/>
        <v>26.496176202531647</v>
      </c>
      <c r="AC44" s="59">
        <f>AC39</f>
        <v>6.7713080168776374</v>
      </c>
      <c r="AD44" s="60">
        <f t="shared" si="11"/>
        <v>136.30643037974684</v>
      </c>
    </row>
    <row r="45" spans="1:30" s="12" customFormat="1" x14ac:dyDescent="0.25">
      <c r="A45" s="51" t="s">
        <v>36</v>
      </c>
      <c r="B45" s="52" t="s">
        <v>37</v>
      </c>
      <c r="C45" s="53">
        <v>12</v>
      </c>
      <c r="D45" s="54">
        <f t="shared" si="12"/>
        <v>24.000000000000004</v>
      </c>
      <c r="E45" s="55">
        <f t="shared" si="2"/>
        <v>9.5527426160337559</v>
      </c>
      <c r="F45" s="53">
        <f t="shared" si="2"/>
        <v>114.63291139240508</v>
      </c>
      <c r="G45" s="56">
        <f t="shared" si="2"/>
        <v>4.2869198312236287</v>
      </c>
      <c r="H45" s="53">
        <f t="shared" si="2"/>
        <v>51.443037974683548</v>
      </c>
      <c r="I45" s="56">
        <f t="shared" si="2"/>
        <v>1.6962025316455698</v>
      </c>
      <c r="J45" s="53">
        <f t="shared" si="2"/>
        <v>20.354430379746837</v>
      </c>
      <c r="K45" s="56">
        <f t="shared" si="2"/>
        <v>8.4641350210970465</v>
      </c>
      <c r="L45" s="57">
        <f t="shared" si="2"/>
        <v>101.56962025316457</v>
      </c>
      <c r="M45" s="46">
        <f t="shared" si="3"/>
        <v>24</v>
      </c>
      <c r="N45" s="47">
        <f t="shared" si="3"/>
        <v>288.00000000000006</v>
      </c>
      <c r="O45" s="58">
        <f>O39</f>
        <v>9.5527426160337559</v>
      </c>
      <c r="P45" s="57">
        <f t="shared" si="4"/>
        <v>114.63291139240508</v>
      </c>
      <c r="Q45" s="59">
        <f>Q39</f>
        <v>2.4692658227848101</v>
      </c>
      <c r="R45" s="53">
        <f t="shared" si="5"/>
        <v>29.631189873417721</v>
      </c>
      <c r="S45" s="59">
        <f>S39</f>
        <v>0.37994936708860766</v>
      </c>
      <c r="T45" s="53">
        <f t="shared" si="6"/>
        <v>4.5593924050632921</v>
      </c>
      <c r="U45" s="59">
        <f>U39</f>
        <v>1.6928270042194093</v>
      </c>
      <c r="V45" s="60">
        <f t="shared" si="7"/>
        <v>20.313924050632913</v>
      </c>
      <c r="W45" s="61">
        <f>W39</f>
        <v>0</v>
      </c>
      <c r="X45" s="53">
        <f t="shared" si="8"/>
        <v>0</v>
      </c>
      <c r="Y45" s="59">
        <f>Y39</f>
        <v>1.8176540084388186</v>
      </c>
      <c r="Z45" s="53">
        <f t="shared" si="9"/>
        <v>21.811848101265824</v>
      </c>
      <c r="AA45" s="59">
        <f>AA39</f>
        <v>1.3162531645569622</v>
      </c>
      <c r="AB45" s="53">
        <f t="shared" si="10"/>
        <v>15.795037974683545</v>
      </c>
      <c r="AC45" s="59">
        <f>AC39</f>
        <v>6.7713080168776374</v>
      </c>
      <c r="AD45" s="60">
        <f t="shared" si="11"/>
        <v>81.255696202531652</v>
      </c>
    </row>
    <row r="46" spans="1:30" s="12" customFormat="1" ht="25.5" x14ac:dyDescent="0.25">
      <c r="A46" s="51" t="s">
        <v>38</v>
      </c>
      <c r="B46" s="52" t="s">
        <v>39</v>
      </c>
      <c r="C46" s="53">
        <v>46.88</v>
      </c>
      <c r="D46" s="54">
        <f t="shared" si="12"/>
        <v>24.000000000000004</v>
      </c>
      <c r="E46" s="55">
        <f t="shared" si="2"/>
        <v>9.5527426160337559</v>
      </c>
      <c r="F46" s="53">
        <f t="shared" si="2"/>
        <v>447.83257383966247</v>
      </c>
      <c r="G46" s="56">
        <f t="shared" si="2"/>
        <v>4.2869198312236287</v>
      </c>
      <c r="H46" s="53">
        <f t="shared" si="2"/>
        <v>200.97080168776372</v>
      </c>
      <c r="I46" s="56">
        <f t="shared" si="2"/>
        <v>1.6962025316455698</v>
      </c>
      <c r="J46" s="53">
        <f t="shared" si="2"/>
        <v>79.51797468354431</v>
      </c>
      <c r="K46" s="56">
        <f t="shared" si="2"/>
        <v>8.4641350210970465</v>
      </c>
      <c r="L46" s="57">
        <f t="shared" si="2"/>
        <v>396.79864978902958</v>
      </c>
      <c r="M46" s="46">
        <f t="shared" si="3"/>
        <v>24</v>
      </c>
      <c r="N46" s="47">
        <f t="shared" si="3"/>
        <v>1125.1199999999999</v>
      </c>
      <c r="O46" s="58">
        <f>O39</f>
        <v>9.5527426160337559</v>
      </c>
      <c r="P46" s="57">
        <f t="shared" si="4"/>
        <v>447.83257383966247</v>
      </c>
      <c r="Q46" s="59">
        <f>Q39</f>
        <v>2.4692658227848101</v>
      </c>
      <c r="R46" s="53">
        <f t="shared" si="5"/>
        <v>115.7591817721519</v>
      </c>
      <c r="S46" s="59">
        <f>S39</f>
        <v>0.37994936708860766</v>
      </c>
      <c r="T46" s="53">
        <f t="shared" si="6"/>
        <v>17.812026329113927</v>
      </c>
      <c r="U46" s="59">
        <f>U39</f>
        <v>1.6928270042194093</v>
      </c>
      <c r="V46" s="60">
        <f t="shared" si="7"/>
        <v>79.359729957805911</v>
      </c>
      <c r="W46" s="61">
        <f>W39</f>
        <v>0</v>
      </c>
      <c r="X46" s="53">
        <f t="shared" si="8"/>
        <v>0</v>
      </c>
      <c r="Y46" s="59">
        <f>Y39</f>
        <v>1.8176540084388186</v>
      </c>
      <c r="Z46" s="53">
        <f t="shared" si="9"/>
        <v>85.21161991561182</v>
      </c>
      <c r="AA46" s="59">
        <f>AA39</f>
        <v>1.3162531645569622</v>
      </c>
      <c r="AB46" s="53">
        <f t="shared" si="10"/>
        <v>61.70594835443039</v>
      </c>
      <c r="AC46" s="59">
        <f>AC39</f>
        <v>6.7713080168776374</v>
      </c>
      <c r="AD46" s="60">
        <f t="shared" si="11"/>
        <v>317.43891983122364</v>
      </c>
    </row>
    <row r="47" spans="1:30" s="12" customFormat="1" ht="25.5" x14ac:dyDescent="0.25">
      <c r="A47" s="51" t="s">
        <v>40</v>
      </c>
      <c r="B47" s="52" t="s">
        <v>41</v>
      </c>
      <c r="C47" s="53">
        <f>C46</f>
        <v>46.88</v>
      </c>
      <c r="D47" s="54">
        <f t="shared" si="12"/>
        <v>24.000000000000004</v>
      </c>
      <c r="E47" s="55">
        <f t="shared" si="2"/>
        <v>9.5527426160337559</v>
      </c>
      <c r="F47" s="53">
        <f t="shared" si="2"/>
        <v>447.83257383966247</v>
      </c>
      <c r="G47" s="56">
        <f t="shared" si="2"/>
        <v>4.2869198312236287</v>
      </c>
      <c r="H47" s="53">
        <f t="shared" si="2"/>
        <v>200.97080168776372</v>
      </c>
      <c r="I47" s="56">
        <f t="shared" si="2"/>
        <v>1.6962025316455698</v>
      </c>
      <c r="J47" s="53">
        <f t="shared" si="2"/>
        <v>79.51797468354431</v>
      </c>
      <c r="K47" s="56">
        <f t="shared" si="2"/>
        <v>8.4641350210970465</v>
      </c>
      <c r="L47" s="57">
        <f t="shared" si="2"/>
        <v>396.79864978902958</v>
      </c>
      <c r="M47" s="46">
        <f t="shared" si="3"/>
        <v>24</v>
      </c>
      <c r="N47" s="47">
        <f t="shared" si="3"/>
        <v>1125.1199999999999</v>
      </c>
      <c r="O47" s="58">
        <f>O39</f>
        <v>9.5527426160337559</v>
      </c>
      <c r="P47" s="57">
        <f t="shared" si="4"/>
        <v>447.83257383966247</v>
      </c>
      <c r="Q47" s="59">
        <f>Q39</f>
        <v>2.4692658227848101</v>
      </c>
      <c r="R47" s="53">
        <f t="shared" si="5"/>
        <v>115.7591817721519</v>
      </c>
      <c r="S47" s="59">
        <f>S39</f>
        <v>0.37994936708860766</v>
      </c>
      <c r="T47" s="53">
        <f t="shared" si="6"/>
        <v>17.812026329113927</v>
      </c>
      <c r="U47" s="59">
        <f>U39</f>
        <v>1.6928270042194093</v>
      </c>
      <c r="V47" s="60">
        <f t="shared" si="7"/>
        <v>79.359729957805911</v>
      </c>
      <c r="W47" s="61">
        <f>W39</f>
        <v>0</v>
      </c>
      <c r="X47" s="53">
        <f t="shared" si="8"/>
        <v>0</v>
      </c>
      <c r="Y47" s="59">
        <f>Y39</f>
        <v>1.8176540084388186</v>
      </c>
      <c r="Z47" s="53">
        <f t="shared" si="9"/>
        <v>85.21161991561182</v>
      </c>
      <c r="AA47" s="59">
        <f>AA39</f>
        <v>1.3162531645569622</v>
      </c>
      <c r="AB47" s="53">
        <f t="shared" si="10"/>
        <v>61.70594835443039</v>
      </c>
      <c r="AC47" s="59">
        <f>AC39</f>
        <v>6.7713080168776374</v>
      </c>
      <c r="AD47" s="60">
        <f t="shared" si="11"/>
        <v>317.43891983122364</v>
      </c>
    </row>
    <row r="48" spans="1:30" s="50" customFormat="1" x14ac:dyDescent="0.25">
      <c r="A48" s="39" t="s">
        <v>42</v>
      </c>
      <c r="B48" s="40" t="s">
        <v>43</v>
      </c>
      <c r="C48" s="41">
        <v>1714.66</v>
      </c>
      <c r="D48" s="42">
        <f t="shared" si="12"/>
        <v>9.9052151898734184</v>
      </c>
      <c r="E48" s="43">
        <f t="shared" si="2"/>
        <v>0</v>
      </c>
      <c r="F48" s="41">
        <f t="shared" si="2"/>
        <v>0</v>
      </c>
      <c r="G48" s="44">
        <f t="shared" si="2"/>
        <v>1.8176540084388186</v>
      </c>
      <c r="H48" s="41">
        <f t="shared" si="2"/>
        <v>3116.658622109705</v>
      </c>
      <c r="I48" s="44">
        <f t="shared" si="2"/>
        <v>1.3162531645569622</v>
      </c>
      <c r="J48" s="41">
        <f t="shared" si="2"/>
        <v>2256.9266511392407</v>
      </c>
      <c r="K48" s="44">
        <f t="shared" si="2"/>
        <v>6.7713080168776374</v>
      </c>
      <c r="L48" s="45">
        <f t="shared" si="2"/>
        <v>11610.49100421941</v>
      </c>
      <c r="M48" s="46">
        <f t="shared" si="3"/>
        <v>9.9052151898734184</v>
      </c>
      <c r="N48" s="47">
        <f t="shared" si="3"/>
        <v>16984.076277468354</v>
      </c>
      <c r="O48" s="219"/>
      <c r="P48" s="219"/>
      <c r="Q48" s="219"/>
      <c r="R48" s="219"/>
      <c r="S48" s="219"/>
      <c r="T48" s="219"/>
      <c r="U48" s="219"/>
      <c r="V48" s="220"/>
      <c r="W48" s="43">
        <f>F23</f>
        <v>0</v>
      </c>
      <c r="X48" s="41">
        <f>W48*C48</f>
        <v>0</v>
      </c>
      <c r="Y48" s="44">
        <f>F24</f>
        <v>1.8176540084388186</v>
      </c>
      <c r="Z48" s="41">
        <f>Y48*C48</f>
        <v>3116.658622109705</v>
      </c>
      <c r="AA48" s="44">
        <f>F25</f>
        <v>1.3162531645569622</v>
      </c>
      <c r="AB48" s="41">
        <f>AA48*C48</f>
        <v>2256.9266511392407</v>
      </c>
      <c r="AC48" s="44">
        <f>F26</f>
        <v>6.7713080168776374</v>
      </c>
      <c r="AD48" s="49">
        <f>AC48*C48</f>
        <v>11610.49100421941</v>
      </c>
    </row>
    <row r="49" spans="1:30" s="67" customFormat="1" ht="15" x14ac:dyDescent="0.25">
      <c r="A49" s="62" t="s">
        <v>44</v>
      </c>
      <c r="B49" s="63" t="s">
        <v>45</v>
      </c>
      <c r="C49" s="53">
        <v>43830.15</v>
      </c>
      <c r="D49" s="64">
        <f t="shared" si="12"/>
        <v>9.9052151898734184</v>
      </c>
      <c r="E49" s="55">
        <f t="shared" si="2"/>
        <v>0</v>
      </c>
      <c r="F49" s="53">
        <f t="shared" si="2"/>
        <v>0</v>
      </c>
      <c r="G49" s="56">
        <f t="shared" si="2"/>
        <v>1.8176540084388186</v>
      </c>
      <c r="H49" s="53">
        <f t="shared" si="2"/>
        <v>79668.047837974693</v>
      </c>
      <c r="I49" s="56">
        <f t="shared" si="2"/>
        <v>1.3162531645569622</v>
      </c>
      <c r="J49" s="53">
        <f t="shared" si="2"/>
        <v>57691.573640506336</v>
      </c>
      <c r="K49" s="56">
        <f t="shared" si="2"/>
        <v>6.7713080168776374</v>
      </c>
      <c r="L49" s="57">
        <f t="shared" si="2"/>
        <v>296787.44607594941</v>
      </c>
      <c r="M49" s="46">
        <f t="shared" si="3"/>
        <v>9.9052151898734184</v>
      </c>
      <c r="N49" s="47">
        <f t="shared" si="3"/>
        <v>434147.06755443045</v>
      </c>
      <c r="O49" s="221"/>
      <c r="P49" s="221"/>
      <c r="Q49" s="221"/>
      <c r="R49" s="221"/>
      <c r="S49" s="221"/>
      <c r="T49" s="221"/>
      <c r="U49" s="221"/>
      <c r="V49" s="222"/>
      <c r="W49" s="65">
        <f>W48</f>
        <v>0</v>
      </c>
      <c r="X49" s="53">
        <f>W49*C49</f>
        <v>0</v>
      </c>
      <c r="Y49" s="66">
        <f>Y48</f>
        <v>1.8176540084388186</v>
      </c>
      <c r="Z49" s="53">
        <f>Y49*C49</f>
        <v>79668.047837974693</v>
      </c>
      <c r="AA49" s="66">
        <f>AA48</f>
        <v>1.3162531645569622</v>
      </c>
      <c r="AB49" s="53">
        <f>AA49*C49</f>
        <v>57691.573640506336</v>
      </c>
      <c r="AC49" s="66">
        <f>AC48</f>
        <v>6.7713080168776374</v>
      </c>
      <c r="AD49" s="60">
        <f>AC49*C49</f>
        <v>296787.44607594941</v>
      </c>
    </row>
    <row r="50" spans="1:30" s="67" customFormat="1" ht="30" x14ac:dyDescent="0.25">
      <c r="A50" s="62" t="s">
        <v>46</v>
      </c>
      <c r="B50" s="63" t="s">
        <v>47</v>
      </c>
      <c r="C50" s="53">
        <v>93.76</v>
      </c>
      <c r="D50" s="64">
        <f t="shared" si="12"/>
        <v>9.9052151898734184</v>
      </c>
      <c r="E50" s="55">
        <f t="shared" si="2"/>
        <v>0</v>
      </c>
      <c r="F50" s="53">
        <f t="shared" si="2"/>
        <v>0</v>
      </c>
      <c r="G50" s="56">
        <f t="shared" si="2"/>
        <v>1.8176540084388186</v>
      </c>
      <c r="H50" s="53">
        <f t="shared" si="2"/>
        <v>170.42323983122364</v>
      </c>
      <c r="I50" s="56">
        <f t="shared" si="2"/>
        <v>1.3162531645569622</v>
      </c>
      <c r="J50" s="53">
        <f t="shared" si="2"/>
        <v>123.41189670886078</v>
      </c>
      <c r="K50" s="56">
        <f t="shared" si="2"/>
        <v>6.7713080168776374</v>
      </c>
      <c r="L50" s="57">
        <f t="shared" si="2"/>
        <v>634.87783966244729</v>
      </c>
      <c r="M50" s="46">
        <f t="shared" si="3"/>
        <v>9.9052151898734184</v>
      </c>
      <c r="N50" s="47">
        <f t="shared" si="3"/>
        <v>928.71297620253176</v>
      </c>
      <c r="O50" s="223"/>
      <c r="P50" s="223"/>
      <c r="Q50" s="223"/>
      <c r="R50" s="223"/>
      <c r="S50" s="223"/>
      <c r="T50" s="223"/>
      <c r="U50" s="223"/>
      <c r="V50" s="224"/>
      <c r="W50" s="65">
        <f>W48</f>
        <v>0</v>
      </c>
      <c r="X50" s="53">
        <f>W50*C50</f>
        <v>0</v>
      </c>
      <c r="Y50" s="66">
        <f>Y48</f>
        <v>1.8176540084388186</v>
      </c>
      <c r="Z50" s="53">
        <f>Y50*C50</f>
        <v>170.42323983122364</v>
      </c>
      <c r="AA50" s="66">
        <f>AA48</f>
        <v>1.3162531645569622</v>
      </c>
      <c r="AB50" s="53">
        <f>AA50*C50</f>
        <v>123.41189670886078</v>
      </c>
      <c r="AC50" s="66">
        <f>AC48</f>
        <v>6.7713080168776374</v>
      </c>
      <c r="AD50" s="60">
        <f>AC50*C50</f>
        <v>634.87783966244729</v>
      </c>
    </row>
    <row r="51" spans="1:30" s="50" customFormat="1" x14ac:dyDescent="0.25">
      <c r="A51" s="39" t="s">
        <v>48</v>
      </c>
      <c r="B51" s="40" t="s">
        <v>49</v>
      </c>
      <c r="C51" s="41">
        <v>2914.93</v>
      </c>
      <c r="D51" s="42">
        <f>SUM(O51,Q51,S51,U51,W51,Y51,AA51,AC51)</f>
        <v>14.094784810126585</v>
      </c>
      <c r="E51" s="43">
        <f>SUM(O51,W51)</f>
        <v>9.5527426160337559</v>
      </c>
      <c r="F51" s="41">
        <f>SUM(P51,X51)</f>
        <v>27845.576033755275</v>
      </c>
      <c r="G51" s="44">
        <f t="shared" si="2"/>
        <v>2.4692658227848101</v>
      </c>
      <c r="H51" s="41">
        <f t="shared" si="2"/>
        <v>7197.7370248101261</v>
      </c>
      <c r="I51" s="44">
        <f t="shared" si="2"/>
        <v>0.37994936708860766</v>
      </c>
      <c r="J51" s="41">
        <f t="shared" si="2"/>
        <v>1107.5258086075951</v>
      </c>
      <c r="K51" s="44">
        <f t="shared" si="2"/>
        <v>1.6928270042194093</v>
      </c>
      <c r="L51" s="45">
        <f t="shared" si="2"/>
        <v>4934.4722194092828</v>
      </c>
      <c r="M51" s="46">
        <f t="shared" si="3"/>
        <v>14.094784810126585</v>
      </c>
      <c r="N51" s="47">
        <f t="shared" si="3"/>
        <v>41085.311086582275</v>
      </c>
      <c r="O51" s="48">
        <f>E23</f>
        <v>9.5527426160337559</v>
      </c>
      <c r="P51" s="41">
        <f>O51*C51</f>
        <v>27845.576033755275</v>
      </c>
      <c r="Q51" s="44">
        <f>E24</f>
        <v>2.4692658227848101</v>
      </c>
      <c r="R51" s="41">
        <f>Q51*C51</f>
        <v>7197.7370248101261</v>
      </c>
      <c r="S51" s="44">
        <f>E25</f>
        <v>0.37994936708860766</v>
      </c>
      <c r="T51" s="41">
        <f>S51*C51</f>
        <v>1107.5258086075951</v>
      </c>
      <c r="U51" s="44">
        <f>E26</f>
        <v>1.6928270042194093</v>
      </c>
      <c r="V51" s="49">
        <f>U51*C51</f>
        <v>4934.4722194092828</v>
      </c>
      <c r="W51" s="227"/>
      <c r="X51" s="219"/>
      <c r="Y51" s="219"/>
      <c r="Z51" s="219"/>
      <c r="AA51" s="219"/>
      <c r="AB51" s="219"/>
      <c r="AC51" s="219"/>
      <c r="AD51" s="220"/>
    </row>
    <row r="52" spans="1:30" s="67" customFormat="1" ht="15" x14ac:dyDescent="0.25">
      <c r="A52" s="62" t="s">
        <v>44</v>
      </c>
      <c r="B52" s="63" t="s">
        <v>45</v>
      </c>
      <c r="C52" s="53">
        <v>43830.15</v>
      </c>
      <c r="D52" s="64">
        <f t="shared" si="12"/>
        <v>28.18956962025317</v>
      </c>
      <c r="E52" s="55">
        <f t="shared" si="2"/>
        <v>19.105485232067512</v>
      </c>
      <c r="F52" s="53">
        <f t="shared" si="2"/>
        <v>837396.28354430385</v>
      </c>
      <c r="G52" s="56">
        <f t="shared" si="2"/>
        <v>4.9385316455696202</v>
      </c>
      <c r="H52" s="53">
        <f t="shared" si="2"/>
        <v>216456.58280506328</v>
      </c>
      <c r="I52" s="56">
        <f t="shared" si="2"/>
        <v>0.75989873417721532</v>
      </c>
      <c r="J52" s="53">
        <f t="shared" si="2"/>
        <v>33306.475503797476</v>
      </c>
      <c r="K52" s="56">
        <f t="shared" si="2"/>
        <v>3.3856540084388187</v>
      </c>
      <c r="L52" s="57">
        <f t="shared" si="2"/>
        <v>148393.72303797471</v>
      </c>
      <c r="M52" s="46">
        <f t="shared" si="3"/>
        <v>28.18956962025317</v>
      </c>
      <c r="N52" s="47">
        <f t="shared" si="3"/>
        <v>1235553.0648911393</v>
      </c>
      <c r="O52" s="68">
        <f>O51*2</f>
        <v>19.105485232067512</v>
      </c>
      <c r="P52" s="53">
        <f>O52*C52</f>
        <v>837396.28354430385</v>
      </c>
      <c r="Q52" s="66">
        <f>Q51*2</f>
        <v>4.9385316455696202</v>
      </c>
      <c r="R52" s="53">
        <f>Q52*C52</f>
        <v>216456.58280506328</v>
      </c>
      <c r="S52" s="66">
        <f>S51*2</f>
        <v>0.75989873417721532</v>
      </c>
      <c r="T52" s="53">
        <f>S52*C52</f>
        <v>33306.475503797476</v>
      </c>
      <c r="U52" s="66">
        <f>U51*2</f>
        <v>3.3856540084388187</v>
      </c>
      <c r="V52" s="60">
        <f>U52*C52</f>
        <v>148393.72303797471</v>
      </c>
      <c r="W52" s="228"/>
      <c r="X52" s="221"/>
      <c r="Y52" s="221"/>
      <c r="Z52" s="221"/>
      <c r="AA52" s="221"/>
      <c r="AB52" s="221"/>
      <c r="AC52" s="221"/>
      <c r="AD52" s="222"/>
    </row>
    <row r="53" spans="1:30" s="67" customFormat="1" ht="30" x14ac:dyDescent="0.25">
      <c r="A53" s="62" t="s">
        <v>46</v>
      </c>
      <c r="B53" s="63" t="s">
        <v>47</v>
      </c>
      <c r="C53" s="53">
        <v>93.76</v>
      </c>
      <c r="D53" s="64">
        <f t="shared" si="12"/>
        <v>14.094784810126585</v>
      </c>
      <c r="E53" s="55">
        <f t="shared" si="2"/>
        <v>9.5527426160337559</v>
      </c>
      <c r="F53" s="53">
        <f t="shared" si="2"/>
        <v>895.66514767932495</v>
      </c>
      <c r="G53" s="56">
        <f t="shared" si="2"/>
        <v>2.4692658227848101</v>
      </c>
      <c r="H53" s="53">
        <f t="shared" si="2"/>
        <v>231.51836354430381</v>
      </c>
      <c r="I53" s="56">
        <f t="shared" si="2"/>
        <v>0.37994936708860766</v>
      </c>
      <c r="J53" s="53">
        <f t="shared" si="2"/>
        <v>35.624052658227853</v>
      </c>
      <c r="K53" s="56">
        <f t="shared" si="2"/>
        <v>1.6928270042194093</v>
      </c>
      <c r="L53" s="57">
        <f t="shared" si="2"/>
        <v>158.71945991561182</v>
      </c>
      <c r="M53" s="46">
        <f t="shared" si="3"/>
        <v>14.094784810126585</v>
      </c>
      <c r="N53" s="47">
        <f t="shared" si="3"/>
        <v>1321.5270237974685</v>
      </c>
      <c r="O53" s="68">
        <f>O51*1</f>
        <v>9.5527426160337559</v>
      </c>
      <c r="P53" s="53">
        <f>O53*C53</f>
        <v>895.66514767932495</v>
      </c>
      <c r="Q53" s="66">
        <f>Q51*1</f>
        <v>2.4692658227848101</v>
      </c>
      <c r="R53" s="53">
        <f>Q53*C53</f>
        <v>231.51836354430381</v>
      </c>
      <c r="S53" s="66">
        <f>S51*1</f>
        <v>0.37994936708860766</v>
      </c>
      <c r="T53" s="53">
        <f>S53*C53</f>
        <v>35.624052658227853</v>
      </c>
      <c r="U53" s="66">
        <f>U51*1</f>
        <v>1.6928270042194093</v>
      </c>
      <c r="V53" s="60">
        <f>U53*C53</f>
        <v>158.71945991561182</v>
      </c>
      <c r="W53" s="229"/>
      <c r="X53" s="223"/>
      <c r="Y53" s="223"/>
      <c r="Z53" s="223"/>
      <c r="AA53" s="223"/>
      <c r="AB53" s="223"/>
      <c r="AC53" s="223"/>
      <c r="AD53" s="224"/>
    </row>
    <row r="54" spans="1:30" s="50" customFormat="1" ht="38.25" x14ac:dyDescent="0.25">
      <c r="A54" s="39" t="s">
        <v>50</v>
      </c>
      <c r="B54" s="40" t="s">
        <v>51</v>
      </c>
      <c r="C54" s="41">
        <v>514.39</v>
      </c>
      <c r="D54" s="42">
        <f t="shared" si="12"/>
        <v>2.4</v>
      </c>
      <c r="E54" s="43">
        <f t="shared" si="2"/>
        <v>0.95527426160337559</v>
      </c>
      <c r="F54" s="41">
        <f t="shared" si="2"/>
        <v>491.38352742616036</v>
      </c>
      <c r="G54" s="44">
        <f t="shared" si="2"/>
        <v>0.4286919831223629</v>
      </c>
      <c r="H54" s="41">
        <f t="shared" si="2"/>
        <v>220.51486919831223</v>
      </c>
      <c r="I54" s="44">
        <f t="shared" si="2"/>
        <v>0.16962025316455698</v>
      </c>
      <c r="J54" s="41">
        <f t="shared" si="2"/>
        <v>87.250962025316468</v>
      </c>
      <c r="K54" s="44">
        <f t="shared" si="2"/>
        <v>0.84641350210970467</v>
      </c>
      <c r="L54" s="45">
        <f t="shared" si="2"/>
        <v>435.38664135021099</v>
      </c>
      <c r="M54" s="46">
        <f t="shared" si="3"/>
        <v>2.4</v>
      </c>
      <c r="N54" s="47">
        <f t="shared" si="3"/>
        <v>1234.5360000000001</v>
      </c>
      <c r="O54" s="48">
        <f>O51*10%</f>
        <v>0.95527426160337559</v>
      </c>
      <c r="P54" s="41">
        <f>O54*C54</f>
        <v>491.38352742616036</v>
      </c>
      <c r="Q54" s="44">
        <f>Q51*10%</f>
        <v>0.24692658227848102</v>
      </c>
      <c r="R54" s="41">
        <f>Q54*C54</f>
        <v>127.01656465822785</v>
      </c>
      <c r="S54" s="44">
        <f>S51*10%</f>
        <v>3.7994936708860769E-2</v>
      </c>
      <c r="T54" s="41">
        <f>S54*C54</f>
        <v>19.54421549367089</v>
      </c>
      <c r="U54" s="44">
        <f>U51*10%</f>
        <v>0.16928270042194093</v>
      </c>
      <c r="V54" s="49">
        <f>U54*C54</f>
        <v>87.077328270042202</v>
      </c>
      <c r="W54" s="43">
        <f>W48*10%</f>
        <v>0</v>
      </c>
      <c r="X54" s="41">
        <f>W54*C54</f>
        <v>0</v>
      </c>
      <c r="Y54" s="44">
        <f>Y48*10%</f>
        <v>0.18176540084388187</v>
      </c>
      <c r="Z54" s="41">
        <f>Y54*C54</f>
        <v>93.498304540084391</v>
      </c>
      <c r="AA54" s="44">
        <f>AA48*10%</f>
        <v>0.13162531645569622</v>
      </c>
      <c r="AB54" s="41">
        <f>AA54*C54</f>
        <v>67.706746531645578</v>
      </c>
      <c r="AC54" s="44">
        <f>AC48*10%</f>
        <v>0.67713080168776374</v>
      </c>
      <c r="AD54" s="49">
        <f>AC54*C54</f>
        <v>348.30931308016881</v>
      </c>
    </row>
    <row r="55" spans="1:30" ht="25.5" x14ac:dyDescent="0.25">
      <c r="A55" s="51" t="s">
        <v>46</v>
      </c>
      <c r="B55" s="52" t="s">
        <v>47</v>
      </c>
      <c r="C55" s="53">
        <v>93.76</v>
      </c>
      <c r="D55" s="54">
        <f t="shared" si="12"/>
        <v>15.085306329113926</v>
      </c>
      <c r="E55" s="55">
        <f t="shared" ref="E55:L67" si="13">SUM(O55,W55)</f>
        <v>9.5527426160337559</v>
      </c>
      <c r="F55" s="53">
        <f t="shared" si="13"/>
        <v>895.66514767932495</v>
      </c>
      <c r="G55" s="56">
        <f t="shared" si="13"/>
        <v>2.6510312236286921</v>
      </c>
      <c r="H55" s="53">
        <f t="shared" si="13"/>
        <v>248.56068752742618</v>
      </c>
      <c r="I55" s="56">
        <f t="shared" si="13"/>
        <v>0.51157468354430391</v>
      </c>
      <c r="J55" s="53">
        <f t="shared" si="13"/>
        <v>47.965242329113934</v>
      </c>
      <c r="K55" s="56">
        <f t="shared" si="13"/>
        <v>2.3699578059071733</v>
      </c>
      <c r="L55" s="57">
        <f t="shared" si="13"/>
        <v>222.20724388185656</v>
      </c>
      <c r="M55" s="46">
        <f t="shared" si="3"/>
        <v>15.085306329113925</v>
      </c>
      <c r="N55" s="47">
        <f t="shared" si="3"/>
        <v>1414.3983214177215</v>
      </c>
      <c r="O55" s="58">
        <f>O53*1</f>
        <v>9.5527426160337559</v>
      </c>
      <c r="P55" s="53">
        <f t="shared" ref="P55:P67" si="14">O55*C55</f>
        <v>895.66514767932495</v>
      </c>
      <c r="Q55" s="59">
        <f>Q53*1</f>
        <v>2.4692658227848101</v>
      </c>
      <c r="R55" s="53">
        <f t="shared" ref="R55:R67" si="15">Q55*C55</f>
        <v>231.51836354430381</v>
      </c>
      <c r="S55" s="59">
        <f>S53*1</f>
        <v>0.37994936708860766</v>
      </c>
      <c r="T55" s="53">
        <f t="shared" ref="T55:T67" si="16">S55*C55</f>
        <v>35.624052658227853</v>
      </c>
      <c r="U55" s="59">
        <f>U53*1</f>
        <v>1.6928270042194093</v>
      </c>
      <c r="V55" s="60">
        <f t="shared" ref="V55:V67" si="17">U55*C55</f>
        <v>158.71945991561182</v>
      </c>
      <c r="W55" s="61">
        <f>W54*1</f>
        <v>0</v>
      </c>
      <c r="X55" s="53">
        <f>W55*C55</f>
        <v>0</v>
      </c>
      <c r="Y55" s="59">
        <f>Y54*1</f>
        <v>0.18176540084388187</v>
      </c>
      <c r="Z55" s="53">
        <f>Y55*C55</f>
        <v>17.042323983122365</v>
      </c>
      <c r="AA55" s="59">
        <f>AA54*1</f>
        <v>0.13162531645569622</v>
      </c>
      <c r="AB55" s="53">
        <f>AA55*C55</f>
        <v>12.341189670886079</v>
      </c>
      <c r="AC55" s="59">
        <f>AC54*1</f>
        <v>0.67713080168776374</v>
      </c>
      <c r="AD55" s="60">
        <f>AC55*C55</f>
        <v>63.487783966244734</v>
      </c>
    </row>
    <row r="56" spans="1:30" s="50" customFormat="1" ht="25.5" x14ac:dyDescent="0.25">
      <c r="A56" s="39" t="s">
        <v>52</v>
      </c>
      <c r="B56" s="40" t="s">
        <v>53</v>
      </c>
      <c r="C56" s="41">
        <v>58.62</v>
      </c>
      <c r="D56" s="42">
        <f t="shared" si="12"/>
        <v>99.679324894514792</v>
      </c>
      <c r="E56" s="43">
        <f t="shared" si="13"/>
        <v>47.763713080168777</v>
      </c>
      <c r="F56" s="41">
        <f t="shared" si="13"/>
        <v>2799.9088607594936</v>
      </c>
      <c r="G56" s="44">
        <f t="shared" si="13"/>
        <v>21.434599156118143</v>
      </c>
      <c r="H56" s="41">
        <f t="shared" si="13"/>
        <v>1256.4962025316454</v>
      </c>
      <c r="I56" s="44">
        <f t="shared" si="13"/>
        <v>5.0886075949367093</v>
      </c>
      <c r="J56" s="41">
        <f t="shared" si="13"/>
        <v>298.2941772151899</v>
      </c>
      <c r="K56" s="44">
        <f t="shared" si="13"/>
        <v>25.392405063291143</v>
      </c>
      <c r="L56" s="45">
        <f t="shared" si="13"/>
        <v>1488.5027848101265</v>
      </c>
      <c r="M56" s="46">
        <f t="shared" si="3"/>
        <v>99.679324894514764</v>
      </c>
      <c r="N56" s="47">
        <f t="shared" si="3"/>
        <v>5843.2020253164555</v>
      </c>
      <c r="O56" s="48">
        <f>O51*5</f>
        <v>47.763713080168777</v>
      </c>
      <c r="P56" s="41">
        <f t="shared" si="14"/>
        <v>2799.9088607594936</v>
      </c>
      <c r="Q56" s="44">
        <f>Q51*5</f>
        <v>12.34632911392405</v>
      </c>
      <c r="R56" s="41">
        <f t="shared" si="15"/>
        <v>723.74181265822779</v>
      </c>
      <c r="S56" s="44">
        <f>S51*3</f>
        <v>1.139848101265823</v>
      </c>
      <c r="T56" s="41">
        <f t="shared" si="16"/>
        <v>66.817895696202541</v>
      </c>
      <c r="U56" s="44">
        <f>U51*3</f>
        <v>5.0784810126582283</v>
      </c>
      <c r="V56" s="49">
        <f t="shared" si="17"/>
        <v>297.7005569620253</v>
      </c>
      <c r="W56" s="43">
        <f>W48*5</f>
        <v>0</v>
      </c>
      <c r="X56" s="41">
        <f t="shared" ref="X56:X67" si="18">W56*C56</f>
        <v>0</v>
      </c>
      <c r="Y56" s="44">
        <f>Y48*5</f>
        <v>9.0882700421940932</v>
      </c>
      <c r="Z56" s="41">
        <f t="shared" ref="Z56:Z67" si="19">Y56*C56</f>
        <v>532.75438987341772</v>
      </c>
      <c r="AA56" s="44">
        <f>AA48*3</f>
        <v>3.9487594936708863</v>
      </c>
      <c r="AB56" s="41">
        <f t="shared" ref="AB56:AB67" si="20">AA56*C56</f>
        <v>231.47628151898735</v>
      </c>
      <c r="AC56" s="44">
        <f>AC48*3</f>
        <v>20.313924050632913</v>
      </c>
      <c r="AD56" s="49">
        <f t="shared" ref="AD56:AD67" si="21">AC56*C56</f>
        <v>1190.8022278481012</v>
      </c>
    </row>
    <row r="57" spans="1:30" ht="25.5" x14ac:dyDescent="0.25">
      <c r="A57" s="51" t="s">
        <v>54</v>
      </c>
      <c r="B57" s="52" t="s">
        <v>55</v>
      </c>
      <c r="C57" s="53">
        <v>33.909999999999997</v>
      </c>
      <c r="D57" s="54">
        <f t="shared" si="12"/>
        <v>99.679324894514792</v>
      </c>
      <c r="E57" s="55">
        <f t="shared" si="13"/>
        <v>47.763713080168777</v>
      </c>
      <c r="F57" s="53">
        <f t="shared" si="13"/>
        <v>1619.6675105485231</v>
      </c>
      <c r="G57" s="56">
        <f t="shared" si="13"/>
        <v>21.434599156118143</v>
      </c>
      <c r="H57" s="53">
        <f t="shared" si="13"/>
        <v>726.84725738396617</v>
      </c>
      <c r="I57" s="56">
        <f t="shared" si="13"/>
        <v>5.0886075949367093</v>
      </c>
      <c r="J57" s="53">
        <f t="shared" si="13"/>
        <v>172.5546835443038</v>
      </c>
      <c r="K57" s="56">
        <f t="shared" si="13"/>
        <v>25.392405063291143</v>
      </c>
      <c r="L57" s="57">
        <f t="shared" si="13"/>
        <v>861.05645569620253</v>
      </c>
      <c r="M57" s="46">
        <f t="shared" si="3"/>
        <v>99.679324894514764</v>
      </c>
      <c r="N57" s="47">
        <f t="shared" si="3"/>
        <v>3380.1259071729955</v>
      </c>
      <c r="O57" s="58">
        <f>O56</f>
        <v>47.763713080168777</v>
      </c>
      <c r="P57" s="53">
        <f t="shared" si="14"/>
        <v>1619.6675105485231</v>
      </c>
      <c r="Q57" s="59">
        <f>Q56</f>
        <v>12.34632911392405</v>
      </c>
      <c r="R57" s="53">
        <f t="shared" si="15"/>
        <v>418.66402025316449</v>
      </c>
      <c r="S57" s="59">
        <f>S56</f>
        <v>1.139848101265823</v>
      </c>
      <c r="T57" s="53">
        <f t="shared" si="16"/>
        <v>38.652249113924057</v>
      </c>
      <c r="U57" s="59">
        <f>U56</f>
        <v>5.0784810126582283</v>
      </c>
      <c r="V57" s="60">
        <f t="shared" si="17"/>
        <v>172.2112911392405</v>
      </c>
      <c r="W57" s="61">
        <f>W56</f>
        <v>0</v>
      </c>
      <c r="X57" s="53">
        <f t="shared" si="18"/>
        <v>0</v>
      </c>
      <c r="Y57" s="59">
        <f>Y56</f>
        <v>9.0882700421940932</v>
      </c>
      <c r="Z57" s="53">
        <f t="shared" si="19"/>
        <v>308.18323713080167</v>
      </c>
      <c r="AA57" s="59">
        <f>AA56</f>
        <v>3.9487594936708863</v>
      </c>
      <c r="AB57" s="53">
        <f t="shared" si="20"/>
        <v>133.90243443037974</v>
      </c>
      <c r="AC57" s="59">
        <f>AC56</f>
        <v>20.313924050632913</v>
      </c>
      <c r="AD57" s="60">
        <f t="shared" si="21"/>
        <v>688.845164556962</v>
      </c>
    </row>
    <row r="58" spans="1:30" s="12" customFormat="1" x14ac:dyDescent="0.25">
      <c r="A58" s="51" t="s">
        <v>30</v>
      </c>
      <c r="B58" s="52" t="s">
        <v>31</v>
      </c>
      <c r="C58" s="53">
        <v>21</v>
      </c>
      <c r="D58" s="54">
        <f t="shared" si="12"/>
        <v>99.679324894514792</v>
      </c>
      <c r="E58" s="55">
        <f t="shared" si="13"/>
        <v>47.763713080168777</v>
      </c>
      <c r="F58" s="53">
        <f t="shared" si="13"/>
        <v>1003.0379746835443</v>
      </c>
      <c r="G58" s="56">
        <f t="shared" si="13"/>
        <v>21.434599156118143</v>
      </c>
      <c r="H58" s="53">
        <f t="shared" si="13"/>
        <v>450.12658227848101</v>
      </c>
      <c r="I58" s="56">
        <f t="shared" si="13"/>
        <v>5.0886075949367093</v>
      </c>
      <c r="J58" s="53">
        <f t="shared" si="13"/>
        <v>106.8607594936709</v>
      </c>
      <c r="K58" s="56">
        <f t="shared" si="13"/>
        <v>25.392405063291143</v>
      </c>
      <c r="L58" s="57">
        <f t="shared" si="13"/>
        <v>533.24050632911394</v>
      </c>
      <c r="M58" s="46">
        <f t="shared" si="3"/>
        <v>99.679324894514764</v>
      </c>
      <c r="N58" s="47">
        <f t="shared" si="3"/>
        <v>2093.2658227848106</v>
      </c>
      <c r="O58" s="58">
        <f t="shared" ref="O58:O63" si="22">O57</f>
        <v>47.763713080168777</v>
      </c>
      <c r="P58" s="53">
        <f t="shared" si="14"/>
        <v>1003.0379746835443</v>
      </c>
      <c r="Q58" s="59">
        <v>12.34632911392405</v>
      </c>
      <c r="R58" s="53">
        <f t="shared" si="15"/>
        <v>259.27291139240504</v>
      </c>
      <c r="S58" s="59">
        <f t="shared" ref="S58:S63" si="23">S57</f>
        <v>1.139848101265823</v>
      </c>
      <c r="T58" s="53">
        <f t="shared" si="16"/>
        <v>23.936810126582284</v>
      </c>
      <c r="U58" s="59">
        <f t="shared" ref="U58:U63" si="24">U57</f>
        <v>5.0784810126582283</v>
      </c>
      <c r="V58" s="60">
        <f t="shared" si="17"/>
        <v>106.64810126582279</v>
      </c>
      <c r="W58" s="61">
        <f t="shared" ref="W58:W63" si="25">W57</f>
        <v>0</v>
      </c>
      <c r="X58" s="53">
        <f t="shared" si="18"/>
        <v>0</v>
      </c>
      <c r="Y58" s="59">
        <f t="shared" ref="Y58:Y63" si="26">Y57</f>
        <v>9.0882700421940932</v>
      </c>
      <c r="Z58" s="53">
        <f t="shared" si="19"/>
        <v>190.85367088607595</v>
      </c>
      <c r="AA58" s="59">
        <f t="shared" ref="AA58:AA63" si="27">AA57</f>
        <v>3.9487594936708863</v>
      </c>
      <c r="AB58" s="53">
        <f t="shared" si="20"/>
        <v>82.923949367088611</v>
      </c>
      <c r="AC58" s="59">
        <f t="shared" ref="AC58:AC63" si="28">AC57</f>
        <v>20.313924050632913</v>
      </c>
      <c r="AD58" s="60">
        <f t="shared" si="21"/>
        <v>426.59240506329115</v>
      </c>
    </row>
    <row r="59" spans="1:30" s="12" customFormat="1" ht="25.5" x14ac:dyDescent="0.25">
      <c r="A59" s="51" t="s">
        <v>32</v>
      </c>
      <c r="B59" s="52" t="s">
        <v>33</v>
      </c>
      <c r="C59" s="53">
        <v>21</v>
      </c>
      <c r="D59" s="54">
        <f t="shared" si="12"/>
        <v>99.679324894514792</v>
      </c>
      <c r="E59" s="55">
        <f t="shared" si="13"/>
        <v>47.763713080168777</v>
      </c>
      <c r="F59" s="53">
        <f t="shared" si="13"/>
        <v>1003.0379746835443</v>
      </c>
      <c r="G59" s="56">
        <f t="shared" si="13"/>
        <v>21.434599156118143</v>
      </c>
      <c r="H59" s="53">
        <f t="shared" si="13"/>
        <v>450.12658227848101</v>
      </c>
      <c r="I59" s="56">
        <f t="shared" si="13"/>
        <v>5.0886075949367093</v>
      </c>
      <c r="J59" s="53">
        <f t="shared" si="13"/>
        <v>106.8607594936709</v>
      </c>
      <c r="K59" s="56">
        <f t="shared" si="13"/>
        <v>25.392405063291143</v>
      </c>
      <c r="L59" s="57">
        <f t="shared" si="13"/>
        <v>533.24050632911394</v>
      </c>
      <c r="M59" s="46">
        <f t="shared" si="3"/>
        <v>99.679324894514764</v>
      </c>
      <c r="N59" s="47">
        <f t="shared" si="3"/>
        <v>2093.2658227848106</v>
      </c>
      <c r="O59" s="58">
        <f t="shared" si="22"/>
        <v>47.763713080168777</v>
      </c>
      <c r="P59" s="53">
        <f t="shared" si="14"/>
        <v>1003.0379746835443</v>
      </c>
      <c r="Q59" s="59">
        <v>12.34632911392405</v>
      </c>
      <c r="R59" s="53">
        <f t="shared" si="15"/>
        <v>259.27291139240504</v>
      </c>
      <c r="S59" s="59">
        <f t="shared" si="23"/>
        <v>1.139848101265823</v>
      </c>
      <c r="T59" s="53">
        <f t="shared" si="16"/>
        <v>23.936810126582284</v>
      </c>
      <c r="U59" s="59">
        <f t="shared" si="24"/>
        <v>5.0784810126582283</v>
      </c>
      <c r="V59" s="60">
        <f t="shared" si="17"/>
        <v>106.64810126582279</v>
      </c>
      <c r="W59" s="61">
        <f t="shared" si="25"/>
        <v>0</v>
      </c>
      <c r="X59" s="53">
        <f t="shared" si="18"/>
        <v>0</v>
      </c>
      <c r="Y59" s="59">
        <f t="shared" si="26"/>
        <v>9.0882700421940932</v>
      </c>
      <c r="Z59" s="53">
        <f t="shared" si="19"/>
        <v>190.85367088607595</v>
      </c>
      <c r="AA59" s="59">
        <f t="shared" si="27"/>
        <v>3.9487594936708863</v>
      </c>
      <c r="AB59" s="53">
        <f t="shared" si="20"/>
        <v>82.923949367088611</v>
      </c>
      <c r="AC59" s="59">
        <f t="shared" si="28"/>
        <v>20.313924050632913</v>
      </c>
      <c r="AD59" s="60">
        <f t="shared" si="21"/>
        <v>426.59240506329115</v>
      </c>
    </row>
    <row r="60" spans="1:30" s="12" customFormat="1" x14ac:dyDescent="0.25">
      <c r="A60" s="51" t="s">
        <v>56</v>
      </c>
      <c r="B60" s="52" t="s">
        <v>35</v>
      </c>
      <c r="C60" s="53">
        <v>20.13</v>
      </c>
      <c r="D60" s="54">
        <f t="shared" si="12"/>
        <v>99.679324894514792</v>
      </c>
      <c r="E60" s="55">
        <f t="shared" si="13"/>
        <v>47.763713080168777</v>
      </c>
      <c r="F60" s="53">
        <f t="shared" si="13"/>
        <v>961.48354430379743</v>
      </c>
      <c r="G60" s="56">
        <f t="shared" si="13"/>
        <v>21.434599156118143</v>
      </c>
      <c r="H60" s="53">
        <f t="shared" si="13"/>
        <v>431.47848101265822</v>
      </c>
      <c r="I60" s="56">
        <f t="shared" si="13"/>
        <v>5.0886075949367093</v>
      </c>
      <c r="J60" s="53">
        <f t="shared" si="13"/>
        <v>102.43367088607596</v>
      </c>
      <c r="K60" s="56">
        <f t="shared" si="13"/>
        <v>25.392405063291143</v>
      </c>
      <c r="L60" s="57">
        <f t="shared" si="13"/>
        <v>511.14911392405065</v>
      </c>
      <c r="M60" s="46">
        <f t="shared" si="3"/>
        <v>99.679324894514764</v>
      </c>
      <c r="N60" s="47">
        <f t="shared" si="3"/>
        <v>2006.5448101265824</v>
      </c>
      <c r="O60" s="58">
        <f t="shared" si="22"/>
        <v>47.763713080168777</v>
      </c>
      <c r="P60" s="53">
        <f t="shared" si="14"/>
        <v>961.48354430379743</v>
      </c>
      <c r="Q60" s="59">
        <v>12.34632911392405</v>
      </c>
      <c r="R60" s="53">
        <f t="shared" si="15"/>
        <v>248.5316050632911</v>
      </c>
      <c r="S60" s="59">
        <f t="shared" si="23"/>
        <v>1.139848101265823</v>
      </c>
      <c r="T60" s="53">
        <f t="shared" si="16"/>
        <v>22.945142278481015</v>
      </c>
      <c r="U60" s="59">
        <f t="shared" si="24"/>
        <v>5.0784810126582283</v>
      </c>
      <c r="V60" s="60">
        <f t="shared" si="17"/>
        <v>102.22982278481012</v>
      </c>
      <c r="W60" s="61">
        <f t="shared" si="25"/>
        <v>0</v>
      </c>
      <c r="X60" s="53">
        <f t="shared" si="18"/>
        <v>0</v>
      </c>
      <c r="Y60" s="59">
        <f t="shared" si="26"/>
        <v>9.0882700421940932</v>
      </c>
      <c r="Z60" s="53">
        <f t="shared" si="19"/>
        <v>182.9468759493671</v>
      </c>
      <c r="AA60" s="59">
        <f t="shared" si="27"/>
        <v>3.9487594936708863</v>
      </c>
      <c r="AB60" s="53">
        <f t="shared" si="20"/>
        <v>79.488528607594944</v>
      </c>
      <c r="AC60" s="59">
        <f t="shared" si="28"/>
        <v>20.313924050632913</v>
      </c>
      <c r="AD60" s="60">
        <f t="shared" si="21"/>
        <v>408.9192911392405</v>
      </c>
    </row>
    <row r="61" spans="1:30" s="12" customFormat="1" x14ac:dyDescent="0.25">
      <c r="A61" s="51" t="s">
        <v>36</v>
      </c>
      <c r="B61" s="52" t="s">
        <v>37</v>
      </c>
      <c r="C61" s="53">
        <v>20.13</v>
      </c>
      <c r="D61" s="54">
        <f t="shared" si="12"/>
        <v>99.679324894514792</v>
      </c>
      <c r="E61" s="55">
        <f t="shared" si="13"/>
        <v>47.763713080168777</v>
      </c>
      <c r="F61" s="53">
        <f t="shared" si="13"/>
        <v>961.48354430379743</v>
      </c>
      <c r="G61" s="56">
        <f t="shared" si="13"/>
        <v>21.434599156118143</v>
      </c>
      <c r="H61" s="53">
        <f t="shared" si="13"/>
        <v>431.47848101265822</v>
      </c>
      <c r="I61" s="56">
        <f t="shared" si="13"/>
        <v>5.0886075949367093</v>
      </c>
      <c r="J61" s="53">
        <f t="shared" si="13"/>
        <v>102.43367088607596</v>
      </c>
      <c r="K61" s="56">
        <f t="shared" si="13"/>
        <v>25.392405063291143</v>
      </c>
      <c r="L61" s="57">
        <f t="shared" si="13"/>
        <v>511.14911392405065</v>
      </c>
      <c r="M61" s="46">
        <f t="shared" si="3"/>
        <v>99.679324894514764</v>
      </c>
      <c r="N61" s="47">
        <f t="shared" si="3"/>
        <v>2006.5448101265824</v>
      </c>
      <c r="O61" s="58">
        <f t="shared" si="22"/>
        <v>47.763713080168777</v>
      </c>
      <c r="P61" s="53">
        <f t="shared" si="14"/>
        <v>961.48354430379743</v>
      </c>
      <c r="Q61" s="59">
        <v>12.34632911392405</v>
      </c>
      <c r="R61" s="53">
        <f t="shared" si="15"/>
        <v>248.5316050632911</v>
      </c>
      <c r="S61" s="59">
        <f t="shared" si="23"/>
        <v>1.139848101265823</v>
      </c>
      <c r="T61" s="53">
        <f t="shared" si="16"/>
        <v>22.945142278481015</v>
      </c>
      <c r="U61" s="59">
        <f t="shared" si="24"/>
        <v>5.0784810126582283</v>
      </c>
      <c r="V61" s="60">
        <f t="shared" si="17"/>
        <v>102.22982278481012</v>
      </c>
      <c r="W61" s="61">
        <f t="shared" si="25"/>
        <v>0</v>
      </c>
      <c r="X61" s="53">
        <f t="shared" si="18"/>
        <v>0</v>
      </c>
      <c r="Y61" s="59">
        <f t="shared" si="26"/>
        <v>9.0882700421940932</v>
      </c>
      <c r="Z61" s="53">
        <f t="shared" si="19"/>
        <v>182.9468759493671</v>
      </c>
      <c r="AA61" s="59">
        <f t="shared" si="27"/>
        <v>3.9487594936708863</v>
      </c>
      <c r="AB61" s="53">
        <f t="shared" si="20"/>
        <v>79.488528607594944</v>
      </c>
      <c r="AC61" s="59">
        <f t="shared" si="28"/>
        <v>20.313924050632913</v>
      </c>
      <c r="AD61" s="60">
        <f t="shared" si="21"/>
        <v>408.9192911392405</v>
      </c>
    </row>
    <row r="62" spans="1:30" s="12" customFormat="1" x14ac:dyDescent="0.25">
      <c r="A62" s="51" t="s">
        <v>26</v>
      </c>
      <c r="B62" s="52" t="s">
        <v>27</v>
      </c>
      <c r="C62" s="53">
        <v>26.25</v>
      </c>
      <c r="D62" s="54">
        <f t="shared" si="12"/>
        <v>99.679324894514792</v>
      </c>
      <c r="E62" s="55">
        <f t="shared" si="13"/>
        <v>47.763713080168777</v>
      </c>
      <c r="F62" s="53">
        <f t="shared" si="13"/>
        <v>1253.7974683544305</v>
      </c>
      <c r="G62" s="56">
        <f t="shared" si="13"/>
        <v>21.434599156118143</v>
      </c>
      <c r="H62" s="53">
        <f t="shared" si="13"/>
        <v>562.65822784810121</v>
      </c>
      <c r="I62" s="56">
        <f t="shared" si="13"/>
        <v>5.0886075949367093</v>
      </c>
      <c r="J62" s="53">
        <f t="shared" si="13"/>
        <v>133.57594936708861</v>
      </c>
      <c r="K62" s="56">
        <f t="shared" si="13"/>
        <v>25.392405063291143</v>
      </c>
      <c r="L62" s="57">
        <f t="shared" si="13"/>
        <v>666.55063291139243</v>
      </c>
      <c r="M62" s="46">
        <f t="shared" si="3"/>
        <v>99.679324894514764</v>
      </c>
      <c r="N62" s="47">
        <f t="shared" si="3"/>
        <v>2616.582278481013</v>
      </c>
      <c r="O62" s="58">
        <f t="shared" si="22"/>
        <v>47.763713080168777</v>
      </c>
      <c r="P62" s="53">
        <f t="shared" si="14"/>
        <v>1253.7974683544305</v>
      </c>
      <c r="Q62" s="59">
        <v>12.34632911392405</v>
      </c>
      <c r="R62" s="53">
        <f t="shared" si="15"/>
        <v>324.09113924050632</v>
      </c>
      <c r="S62" s="59">
        <f t="shared" si="23"/>
        <v>1.139848101265823</v>
      </c>
      <c r="T62" s="53">
        <f t="shared" si="16"/>
        <v>29.921012658227855</v>
      </c>
      <c r="U62" s="59">
        <f t="shared" si="24"/>
        <v>5.0784810126582283</v>
      </c>
      <c r="V62" s="60">
        <f t="shared" si="17"/>
        <v>133.31012658227849</v>
      </c>
      <c r="W62" s="61">
        <f t="shared" si="25"/>
        <v>0</v>
      </c>
      <c r="X62" s="53">
        <f t="shared" si="18"/>
        <v>0</v>
      </c>
      <c r="Y62" s="59">
        <f t="shared" si="26"/>
        <v>9.0882700421940932</v>
      </c>
      <c r="Z62" s="53">
        <f t="shared" si="19"/>
        <v>238.56708860759494</v>
      </c>
      <c r="AA62" s="59">
        <f t="shared" si="27"/>
        <v>3.9487594936708863</v>
      </c>
      <c r="AB62" s="53">
        <f t="shared" si="20"/>
        <v>103.65493670886076</v>
      </c>
      <c r="AC62" s="59">
        <f t="shared" si="28"/>
        <v>20.313924050632913</v>
      </c>
      <c r="AD62" s="60">
        <f t="shared" si="21"/>
        <v>533.24050632911394</v>
      </c>
    </row>
    <row r="63" spans="1:30" s="12" customFormat="1" x14ac:dyDescent="0.25">
      <c r="A63" s="51" t="s">
        <v>28</v>
      </c>
      <c r="B63" s="52" t="s">
        <v>29</v>
      </c>
      <c r="C63" s="53">
        <v>23</v>
      </c>
      <c r="D63" s="54">
        <f t="shared" si="12"/>
        <v>99.679324894514792</v>
      </c>
      <c r="E63" s="55">
        <f t="shared" si="13"/>
        <v>47.763713080168777</v>
      </c>
      <c r="F63" s="53">
        <f t="shared" si="13"/>
        <v>1098.5654008438819</v>
      </c>
      <c r="G63" s="56">
        <f t="shared" si="13"/>
        <v>21.434599156118143</v>
      </c>
      <c r="H63" s="53">
        <f t="shared" si="13"/>
        <v>492.99578059071723</v>
      </c>
      <c r="I63" s="56">
        <f t="shared" si="13"/>
        <v>5.0886075949367093</v>
      </c>
      <c r="J63" s="53">
        <f t="shared" si="13"/>
        <v>117.03797468354431</v>
      </c>
      <c r="K63" s="56">
        <f t="shared" si="13"/>
        <v>25.392405063291143</v>
      </c>
      <c r="L63" s="57">
        <f t="shared" si="13"/>
        <v>584.02531645569627</v>
      </c>
      <c r="M63" s="46">
        <f t="shared" si="3"/>
        <v>99.679324894514764</v>
      </c>
      <c r="N63" s="47">
        <f t="shared" si="3"/>
        <v>2292.6244725738397</v>
      </c>
      <c r="O63" s="58">
        <f t="shared" si="22"/>
        <v>47.763713080168777</v>
      </c>
      <c r="P63" s="53">
        <f t="shared" si="14"/>
        <v>1098.5654008438819</v>
      </c>
      <c r="Q63" s="59">
        <v>12.34632911392405</v>
      </c>
      <c r="R63" s="53">
        <f t="shared" si="15"/>
        <v>283.96556962025312</v>
      </c>
      <c r="S63" s="59">
        <f t="shared" si="23"/>
        <v>1.139848101265823</v>
      </c>
      <c r="T63" s="53">
        <f t="shared" si="16"/>
        <v>26.21650632911393</v>
      </c>
      <c r="U63" s="59">
        <f t="shared" si="24"/>
        <v>5.0784810126582283</v>
      </c>
      <c r="V63" s="60">
        <f t="shared" si="17"/>
        <v>116.80506329113925</v>
      </c>
      <c r="W63" s="61">
        <f t="shared" si="25"/>
        <v>0</v>
      </c>
      <c r="X63" s="53">
        <f t="shared" si="18"/>
        <v>0</v>
      </c>
      <c r="Y63" s="59">
        <f t="shared" si="26"/>
        <v>9.0882700421940932</v>
      </c>
      <c r="Z63" s="53">
        <f t="shared" si="19"/>
        <v>209.03021097046414</v>
      </c>
      <c r="AA63" s="59">
        <f t="shared" si="27"/>
        <v>3.9487594936708863</v>
      </c>
      <c r="AB63" s="53">
        <f t="shared" si="20"/>
        <v>90.82146835443038</v>
      </c>
      <c r="AC63" s="59">
        <f t="shared" si="28"/>
        <v>20.313924050632913</v>
      </c>
      <c r="AD63" s="60">
        <f t="shared" si="21"/>
        <v>467.22025316455699</v>
      </c>
    </row>
    <row r="64" spans="1:30" s="12" customFormat="1" x14ac:dyDescent="0.25">
      <c r="A64" s="51" t="s">
        <v>57</v>
      </c>
      <c r="B64" s="52" t="s">
        <v>58</v>
      </c>
      <c r="C64" s="53">
        <v>4.1100000000000003</v>
      </c>
      <c r="D64" s="54">
        <f t="shared" si="12"/>
        <v>99.679324894514792</v>
      </c>
      <c r="E64" s="55">
        <f t="shared" si="13"/>
        <v>47.763713080168777</v>
      </c>
      <c r="F64" s="53">
        <f t="shared" si="13"/>
        <v>196.30886075949368</v>
      </c>
      <c r="G64" s="56">
        <f t="shared" si="13"/>
        <v>21.434599156118143</v>
      </c>
      <c r="H64" s="53">
        <f t="shared" si="13"/>
        <v>88.096202531645574</v>
      </c>
      <c r="I64" s="56">
        <f t="shared" si="13"/>
        <v>5.0886075949367093</v>
      </c>
      <c r="J64" s="53">
        <f t="shared" si="13"/>
        <v>20.914177215189877</v>
      </c>
      <c r="K64" s="56">
        <f t="shared" si="13"/>
        <v>25.392405063291143</v>
      </c>
      <c r="L64" s="57">
        <f t="shared" si="13"/>
        <v>104.36278481012661</v>
      </c>
      <c r="M64" s="46">
        <f t="shared" si="3"/>
        <v>99.679324894514764</v>
      </c>
      <c r="N64" s="47">
        <f t="shared" si="3"/>
        <v>409.68202531645568</v>
      </c>
      <c r="O64" s="58">
        <f>O63</f>
        <v>47.763713080168777</v>
      </c>
      <c r="P64" s="53">
        <f t="shared" si="14"/>
        <v>196.30886075949368</v>
      </c>
      <c r="Q64" s="59">
        <v>12.34632911392405</v>
      </c>
      <c r="R64" s="53">
        <f t="shared" si="15"/>
        <v>50.743412658227847</v>
      </c>
      <c r="S64" s="59">
        <f>S63</f>
        <v>1.139848101265823</v>
      </c>
      <c r="T64" s="53">
        <f t="shared" si="16"/>
        <v>4.6847756962025331</v>
      </c>
      <c r="U64" s="59">
        <f>U63</f>
        <v>5.0784810126582283</v>
      </c>
      <c r="V64" s="60">
        <f t="shared" si="17"/>
        <v>20.872556962025321</v>
      </c>
      <c r="W64" s="61">
        <f>W63</f>
        <v>0</v>
      </c>
      <c r="X64" s="53">
        <f t="shared" si="18"/>
        <v>0</v>
      </c>
      <c r="Y64" s="59">
        <f>Y63</f>
        <v>9.0882700421940932</v>
      </c>
      <c r="Z64" s="53">
        <f t="shared" si="19"/>
        <v>37.352789873417727</v>
      </c>
      <c r="AA64" s="59">
        <f>AA63</f>
        <v>3.9487594936708863</v>
      </c>
      <c r="AB64" s="53">
        <f t="shared" si="20"/>
        <v>16.229401518987345</v>
      </c>
      <c r="AC64" s="59">
        <f>AC63</f>
        <v>20.313924050632913</v>
      </c>
      <c r="AD64" s="60">
        <f t="shared" si="21"/>
        <v>83.490227848101284</v>
      </c>
    </row>
    <row r="65" spans="1:30" ht="25.5" x14ac:dyDescent="0.25">
      <c r="A65" s="51" t="s">
        <v>46</v>
      </c>
      <c r="B65" s="52" t="s">
        <v>47</v>
      </c>
      <c r="C65" s="53">
        <v>93.76</v>
      </c>
      <c r="D65" s="54">
        <f t="shared" si="12"/>
        <v>99.679324894514792</v>
      </c>
      <c r="E65" s="55">
        <f t="shared" si="13"/>
        <v>47.763713080168777</v>
      </c>
      <c r="F65" s="53">
        <f t="shared" si="13"/>
        <v>4478.3257383966247</v>
      </c>
      <c r="G65" s="56">
        <f t="shared" si="13"/>
        <v>21.434599156118143</v>
      </c>
      <c r="H65" s="53">
        <f t="shared" si="13"/>
        <v>2009.7080168776372</v>
      </c>
      <c r="I65" s="56">
        <f t="shared" si="13"/>
        <v>5.0886075949367093</v>
      </c>
      <c r="J65" s="53">
        <f t="shared" si="13"/>
        <v>477.10784810126586</v>
      </c>
      <c r="K65" s="56">
        <f t="shared" si="13"/>
        <v>25.392405063291143</v>
      </c>
      <c r="L65" s="57">
        <f t="shared" si="13"/>
        <v>2380.7918987341777</v>
      </c>
      <c r="M65" s="46">
        <f t="shared" si="3"/>
        <v>99.679324894514764</v>
      </c>
      <c r="N65" s="47">
        <f t="shared" si="3"/>
        <v>9345.9335021097049</v>
      </c>
      <c r="O65" s="58">
        <f>O64</f>
        <v>47.763713080168777</v>
      </c>
      <c r="P65" s="53">
        <f t="shared" si="14"/>
        <v>4478.3257383966247</v>
      </c>
      <c r="Q65" s="59">
        <v>12.34632911392405</v>
      </c>
      <c r="R65" s="53">
        <f t="shared" si="15"/>
        <v>1157.591817721519</v>
      </c>
      <c r="S65" s="59">
        <f>S64</f>
        <v>1.139848101265823</v>
      </c>
      <c r="T65" s="53">
        <f t="shared" si="16"/>
        <v>106.87215797468357</v>
      </c>
      <c r="U65" s="59">
        <f>U64</f>
        <v>5.0784810126582283</v>
      </c>
      <c r="V65" s="60">
        <f t="shared" si="17"/>
        <v>476.15837974683552</v>
      </c>
      <c r="W65" s="61">
        <f>W64</f>
        <v>0</v>
      </c>
      <c r="X65" s="53">
        <f t="shared" si="18"/>
        <v>0</v>
      </c>
      <c r="Y65" s="59">
        <f>Y64</f>
        <v>9.0882700421940932</v>
      </c>
      <c r="Z65" s="53">
        <f t="shared" si="19"/>
        <v>852.11619915611823</v>
      </c>
      <c r="AA65" s="59">
        <f>AA64</f>
        <v>3.9487594936708863</v>
      </c>
      <c r="AB65" s="53">
        <f t="shared" si="20"/>
        <v>370.23569012658231</v>
      </c>
      <c r="AC65" s="59">
        <f>AC64</f>
        <v>20.313924050632913</v>
      </c>
      <c r="AD65" s="60">
        <f t="shared" si="21"/>
        <v>1904.6335189873421</v>
      </c>
    </row>
    <row r="66" spans="1:30" x14ac:dyDescent="0.25">
      <c r="A66" s="51" t="s">
        <v>59</v>
      </c>
      <c r="B66" s="52" t="s">
        <v>60</v>
      </c>
      <c r="C66" s="53">
        <v>46</v>
      </c>
      <c r="D66" s="54">
        <f t="shared" si="12"/>
        <v>99.679324894514792</v>
      </c>
      <c r="E66" s="55">
        <f t="shared" si="13"/>
        <v>47.763713080168777</v>
      </c>
      <c r="F66" s="53">
        <f t="shared" si="13"/>
        <v>2197.1308016877638</v>
      </c>
      <c r="G66" s="56">
        <f t="shared" si="13"/>
        <v>21.434599156118143</v>
      </c>
      <c r="H66" s="53">
        <f t="shared" si="13"/>
        <v>985.99156118143446</v>
      </c>
      <c r="I66" s="56">
        <f t="shared" si="13"/>
        <v>5.0886075949367093</v>
      </c>
      <c r="J66" s="53">
        <f t="shared" si="13"/>
        <v>234.07594936708861</v>
      </c>
      <c r="K66" s="56">
        <f t="shared" si="13"/>
        <v>25.392405063291143</v>
      </c>
      <c r="L66" s="57">
        <f t="shared" si="13"/>
        <v>1168.0506329113925</v>
      </c>
      <c r="M66" s="46">
        <f t="shared" si="3"/>
        <v>99.679324894514764</v>
      </c>
      <c r="N66" s="47">
        <f t="shared" si="3"/>
        <v>4585.2489451476795</v>
      </c>
      <c r="O66" s="58">
        <f>O65</f>
        <v>47.763713080168777</v>
      </c>
      <c r="P66" s="53">
        <f t="shared" si="14"/>
        <v>2197.1308016877638</v>
      </c>
      <c r="Q66" s="59">
        <v>12.34632911392405</v>
      </c>
      <c r="R66" s="53">
        <f t="shared" si="15"/>
        <v>567.93113924050624</v>
      </c>
      <c r="S66" s="59">
        <f>S65</f>
        <v>1.139848101265823</v>
      </c>
      <c r="T66" s="53">
        <f t="shared" si="16"/>
        <v>52.43301265822786</v>
      </c>
      <c r="U66" s="59">
        <f>U65</f>
        <v>5.0784810126582283</v>
      </c>
      <c r="V66" s="60">
        <f t="shared" si="17"/>
        <v>233.6101265822785</v>
      </c>
      <c r="W66" s="61">
        <f>W65</f>
        <v>0</v>
      </c>
      <c r="X66" s="53">
        <f t="shared" si="18"/>
        <v>0</v>
      </c>
      <c r="Y66" s="59">
        <f>Y65</f>
        <v>9.0882700421940932</v>
      </c>
      <c r="Z66" s="53">
        <f t="shared" si="19"/>
        <v>418.06042194092828</v>
      </c>
      <c r="AA66" s="59">
        <f>AA65</f>
        <v>3.9487594936708863</v>
      </c>
      <c r="AB66" s="53">
        <f t="shared" si="20"/>
        <v>181.64293670886076</v>
      </c>
      <c r="AC66" s="59">
        <f>AC65</f>
        <v>20.313924050632913</v>
      </c>
      <c r="AD66" s="60">
        <f t="shared" si="21"/>
        <v>934.44050632911399</v>
      </c>
    </row>
    <row r="67" spans="1:30" s="69" customFormat="1" ht="25.5" x14ac:dyDescent="0.25">
      <c r="A67" s="39" t="s">
        <v>61</v>
      </c>
      <c r="B67" s="40" t="s">
        <v>62</v>
      </c>
      <c r="C67" s="41">
        <v>1226.3499999999999</v>
      </c>
      <c r="D67" s="42">
        <f>SUM(O67,Q67,S67,U67,W67,Y67,AA67,AC67)</f>
        <v>24.000000000000004</v>
      </c>
      <c r="E67" s="43">
        <f t="shared" si="13"/>
        <v>9.5527426160337559</v>
      </c>
      <c r="F67" s="41">
        <f t="shared" si="13"/>
        <v>11715.005907172996</v>
      </c>
      <c r="G67" s="44">
        <f t="shared" si="13"/>
        <v>4.2869198312236287</v>
      </c>
      <c r="H67" s="41">
        <f t="shared" si="13"/>
        <v>5257.2641350210961</v>
      </c>
      <c r="I67" s="44">
        <f t="shared" si="13"/>
        <v>1.6962025316455698</v>
      </c>
      <c r="J67" s="41">
        <f t="shared" si="13"/>
        <v>2080.1379746835446</v>
      </c>
      <c r="K67" s="44">
        <f t="shared" si="13"/>
        <v>8.4641350210970465</v>
      </c>
      <c r="L67" s="45">
        <f t="shared" si="13"/>
        <v>10379.991983122363</v>
      </c>
      <c r="M67" s="46">
        <f t="shared" si="3"/>
        <v>24</v>
      </c>
      <c r="N67" s="47">
        <f t="shared" si="3"/>
        <v>29432.399999999998</v>
      </c>
      <c r="O67" s="48">
        <f>O51+O48</f>
        <v>9.5527426160337559</v>
      </c>
      <c r="P67" s="41">
        <f t="shared" si="14"/>
        <v>11715.005907172996</v>
      </c>
      <c r="Q67" s="44">
        <f>Q51+O48</f>
        <v>2.4692658227848101</v>
      </c>
      <c r="R67" s="41">
        <f t="shared" si="15"/>
        <v>3028.1841417721516</v>
      </c>
      <c r="S67" s="44">
        <f>S51+O48</f>
        <v>0.37994936708860766</v>
      </c>
      <c r="T67" s="41">
        <f t="shared" si="16"/>
        <v>465.95090632911399</v>
      </c>
      <c r="U67" s="44">
        <f>U51+O48</f>
        <v>1.6928270042194093</v>
      </c>
      <c r="V67" s="49">
        <f t="shared" si="17"/>
        <v>2075.9983966244727</v>
      </c>
      <c r="W67" s="43">
        <f>W51+W48</f>
        <v>0</v>
      </c>
      <c r="X67" s="41">
        <f t="shared" si="18"/>
        <v>0</v>
      </c>
      <c r="Y67" s="44">
        <f>Y51+Y48</f>
        <v>1.8176540084388186</v>
      </c>
      <c r="Z67" s="41">
        <f t="shared" si="19"/>
        <v>2229.0799932489449</v>
      </c>
      <c r="AA67" s="44">
        <f>AA51+AA48</f>
        <v>1.3162531645569622</v>
      </c>
      <c r="AB67" s="41">
        <f t="shared" si="20"/>
        <v>1614.1870683544305</v>
      </c>
      <c r="AC67" s="44">
        <f>AC51+AC48</f>
        <v>6.7713080168776374</v>
      </c>
      <c r="AD67" s="49">
        <f t="shared" si="21"/>
        <v>8303.9935864978906</v>
      </c>
    </row>
    <row r="68" spans="1:30" ht="25.5" x14ac:dyDescent="0.25">
      <c r="A68" s="51" t="s">
        <v>63</v>
      </c>
      <c r="B68" s="52" t="s">
        <v>64</v>
      </c>
      <c r="C68" s="53">
        <v>0</v>
      </c>
      <c r="D68" s="70"/>
      <c r="E68" s="55"/>
      <c r="F68" s="53"/>
      <c r="G68" s="56"/>
      <c r="H68" s="53"/>
      <c r="I68" s="56"/>
      <c r="J68" s="53"/>
      <c r="K68" s="56"/>
      <c r="L68" s="57"/>
      <c r="M68" s="46">
        <f t="shared" si="3"/>
        <v>0</v>
      </c>
      <c r="N68" s="47">
        <f t="shared" si="3"/>
        <v>0</v>
      </c>
      <c r="O68" s="71"/>
      <c r="P68" s="53"/>
      <c r="Q68" s="56"/>
      <c r="R68" s="53"/>
      <c r="S68" s="56"/>
      <c r="T68" s="53"/>
      <c r="U68" s="56"/>
      <c r="V68" s="60"/>
      <c r="W68" s="55"/>
      <c r="X68" s="53"/>
      <c r="Y68" s="56"/>
      <c r="Z68" s="53"/>
      <c r="AA68" s="56"/>
      <c r="AB68" s="53"/>
      <c r="AC68" s="56"/>
      <c r="AD68" s="60"/>
    </row>
    <row r="69" spans="1:30" ht="38.25" x14ac:dyDescent="0.25">
      <c r="A69" s="51" t="s">
        <v>65</v>
      </c>
      <c r="B69" s="52" t="s">
        <v>66</v>
      </c>
      <c r="C69" s="53">
        <v>0</v>
      </c>
      <c r="D69" s="70"/>
      <c r="E69" s="55"/>
      <c r="F69" s="53"/>
      <c r="G69" s="56"/>
      <c r="H69" s="53"/>
      <c r="I69" s="56"/>
      <c r="J69" s="53"/>
      <c r="K69" s="56"/>
      <c r="L69" s="57"/>
      <c r="M69" s="46">
        <f t="shared" si="3"/>
        <v>0</v>
      </c>
      <c r="N69" s="47">
        <f t="shared" si="3"/>
        <v>0</v>
      </c>
      <c r="O69" s="71"/>
      <c r="P69" s="53"/>
      <c r="Q69" s="56"/>
      <c r="R69" s="53"/>
      <c r="S69" s="56"/>
      <c r="T69" s="53"/>
      <c r="U69" s="56"/>
      <c r="V69" s="60"/>
      <c r="W69" s="55"/>
      <c r="X69" s="53"/>
      <c r="Y69" s="56"/>
      <c r="Z69" s="53"/>
      <c r="AA69" s="56"/>
      <c r="AB69" s="53"/>
      <c r="AC69" s="56"/>
      <c r="AD69" s="60"/>
    </row>
    <row r="70" spans="1:30" ht="25.5" x14ac:dyDescent="0.25">
      <c r="A70" s="51" t="s">
        <v>67</v>
      </c>
      <c r="B70" s="52" t="s">
        <v>68</v>
      </c>
      <c r="C70" s="53">
        <v>0</v>
      </c>
      <c r="D70" s="70"/>
      <c r="E70" s="55"/>
      <c r="F70" s="53"/>
      <c r="G70" s="56"/>
      <c r="H70" s="53"/>
      <c r="I70" s="56"/>
      <c r="J70" s="53"/>
      <c r="K70" s="56"/>
      <c r="L70" s="57"/>
      <c r="M70" s="46">
        <f t="shared" si="3"/>
        <v>0</v>
      </c>
      <c r="N70" s="47">
        <f t="shared" si="3"/>
        <v>0</v>
      </c>
      <c r="O70" s="71"/>
      <c r="P70" s="53"/>
      <c r="Q70" s="56"/>
      <c r="R70" s="53"/>
      <c r="S70" s="56"/>
      <c r="T70" s="53"/>
      <c r="U70" s="56"/>
      <c r="V70" s="60"/>
      <c r="W70" s="55"/>
      <c r="X70" s="53"/>
      <c r="Y70" s="56"/>
      <c r="Z70" s="53"/>
      <c r="AA70" s="56"/>
      <c r="AB70" s="53"/>
      <c r="AC70" s="56"/>
      <c r="AD70" s="60"/>
    </row>
    <row r="71" spans="1:30" ht="25.5" x14ac:dyDescent="0.25">
      <c r="A71" s="51" t="s">
        <v>69</v>
      </c>
      <c r="B71" s="52" t="s">
        <v>70</v>
      </c>
      <c r="C71" s="53">
        <v>0</v>
      </c>
      <c r="D71" s="70"/>
      <c r="E71" s="55"/>
      <c r="F71" s="53"/>
      <c r="G71" s="56"/>
      <c r="H71" s="53"/>
      <c r="I71" s="56"/>
      <c r="J71" s="53"/>
      <c r="K71" s="56"/>
      <c r="L71" s="57"/>
      <c r="M71" s="46">
        <f t="shared" si="3"/>
        <v>0</v>
      </c>
      <c r="N71" s="47">
        <f t="shared" si="3"/>
        <v>0</v>
      </c>
      <c r="O71" s="71"/>
      <c r="P71" s="53"/>
      <c r="Q71" s="56"/>
      <c r="R71" s="53"/>
      <c r="S71" s="56"/>
      <c r="T71" s="53"/>
      <c r="U71" s="56"/>
      <c r="V71" s="60"/>
      <c r="W71" s="55"/>
      <c r="X71" s="53"/>
      <c r="Y71" s="56"/>
      <c r="Z71" s="53"/>
      <c r="AA71" s="56"/>
      <c r="AB71" s="53"/>
      <c r="AC71" s="56"/>
      <c r="AD71" s="60"/>
    </row>
    <row r="72" spans="1:30" ht="25.5" x14ac:dyDescent="0.25">
      <c r="A72" s="51" t="s">
        <v>71</v>
      </c>
      <c r="B72" s="52" t="s">
        <v>72</v>
      </c>
      <c r="C72" s="53">
        <v>0</v>
      </c>
      <c r="D72" s="70"/>
      <c r="E72" s="55"/>
      <c r="F72" s="53"/>
      <c r="G72" s="56"/>
      <c r="H72" s="53"/>
      <c r="I72" s="56"/>
      <c r="J72" s="53"/>
      <c r="K72" s="56"/>
      <c r="L72" s="57"/>
      <c r="M72" s="46">
        <f t="shared" si="3"/>
        <v>0</v>
      </c>
      <c r="N72" s="47">
        <f t="shared" si="3"/>
        <v>0</v>
      </c>
      <c r="O72" s="71"/>
      <c r="P72" s="53"/>
      <c r="Q72" s="56"/>
      <c r="R72" s="53"/>
      <c r="S72" s="56"/>
      <c r="T72" s="53"/>
      <c r="U72" s="56"/>
      <c r="V72" s="60"/>
      <c r="W72" s="55"/>
      <c r="X72" s="53"/>
      <c r="Y72" s="56"/>
      <c r="Z72" s="53"/>
      <c r="AA72" s="56"/>
      <c r="AB72" s="53"/>
      <c r="AC72" s="56"/>
      <c r="AD72" s="60"/>
    </row>
    <row r="73" spans="1:30" ht="38.25" x14ac:dyDescent="0.25">
      <c r="A73" s="51" t="s">
        <v>73</v>
      </c>
      <c r="B73" s="52" t="s">
        <v>74</v>
      </c>
      <c r="C73" s="53">
        <v>0</v>
      </c>
      <c r="D73" s="70"/>
      <c r="E73" s="55"/>
      <c r="F73" s="53"/>
      <c r="G73" s="56"/>
      <c r="H73" s="53"/>
      <c r="I73" s="56"/>
      <c r="J73" s="53"/>
      <c r="K73" s="56"/>
      <c r="L73" s="57"/>
      <c r="M73" s="46">
        <f t="shared" si="3"/>
        <v>0</v>
      </c>
      <c r="N73" s="47">
        <f t="shared" si="3"/>
        <v>0</v>
      </c>
      <c r="O73" s="71"/>
      <c r="P73" s="53"/>
      <c r="Q73" s="56"/>
      <c r="R73" s="53"/>
      <c r="S73" s="56"/>
      <c r="T73" s="53"/>
      <c r="U73" s="56"/>
      <c r="V73" s="60"/>
      <c r="W73" s="55"/>
      <c r="X73" s="53"/>
      <c r="Y73" s="56"/>
      <c r="Z73" s="53"/>
      <c r="AA73" s="56"/>
      <c r="AB73" s="53"/>
      <c r="AC73" s="56"/>
      <c r="AD73" s="60"/>
    </row>
    <row r="74" spans="1:30" ht="25.5" x14ac:dyDescent="0.25">
      <c r="A74" s="51" t="s">
        <v>75</v>
      </c>
      <c r="B74" s="52" t="s">
        <v>76</v>
      </c>
      <c r="C74" s="53">
        <v>0</v>
      </c>
      <c r="D74" s="70"/>
      <c r="E74" s="55"/>
      <c r="F74" s="53"/>
      <c r="G74" s="56"/>
      <c r="H74" s="53"/>
      <c r="I74" s="56"/>
      <c r="J74" s="53"/>
      <c r="K74" s="56"/>
      <c r="L74" s="57"/>
      <c r="M74" s="46">
        <f t="shared" si="3"/>
        <v>0</v>
      </c>
      <c r="N74" s="47">
        <f t="shared" si="3"/>
        <v>0</v>
      </c>
      <c r="O74" s="71"/>
      <c r="P74" s="53"/>
      <c r="Q74" s="56"/>
      <c r="R74" s="53"/>
      <c r="S74" s="56"/>
      <c r="T74" s="53"/>
      <c r="U74" s="56"/>
      <c r="V74" s="60"/>
      <c r="W74" s="55"/>
      <c r="X74" s="53"/>
      <c r="Y74" s="56"/>
      <c r="Z74" s="53"/>
      <c r="AA74" s="56"/>
      <c r="AB74" s="53"/>
      <c r="AC74" s="56"/>
      <c r="AD74" s="60"/>
    </row>
    <row r="75" spans="1:30" ht="25.5" x14ac:dyDescent="0.25">
      <c r="A75" s="51" t="s">
        <v>77</v>
      </c>
      <c r="B75" s="52" t="s">
        <v>78</v>
      </c>
      <c r="C75" s="53">
        <v>0</v>
      </c>
      <c r="D75" s="70"/>
      <c r="E75" s="55"/>
      <c r="F75" s="53"/>
      <c r="G75" s="56"/>
      <c r="H75" s="53"/>
      <c r="I75" s="56"/>
      <c r="J75" s="53"/>
      <c r="K75" s="56"/>
      <c r="L75" s="57"/>
      <c r="M75" s="46">
        <f t="shared" si="3"/>
        <v>0</v>
      </c>
      <c r="N75" s="47">
        <f t="shared" si="3"/>
        <v>0</v>
      </c>
      <c r="O75" s="71"/>
      <c r="P75" s="53"/>
      <c r="Q75" s="56"/>
      <c r="R75" s="53"/>
      <c r="S75" s="56"/>
      <c r="T75" s="53"/>
      <c r="U75" s="56"/>
      <c r="V75" s="60"/>
      <c r="W75" s="55"/>
      <c r="X75" s="53"/>
      <c r="Y75" s="56"/>
      <c r="Z75" s="53"/>
      <c r="AA75" s="56"/>
      <c r="AB75" s="53"/>
      <c r="AC75" s="56"/>
      <c r="AD75" s="60"/>
    </row>
    <row r="76" spans="1:30" ht="25.5" x14ac:dyDescent="0.25">
      <c r="A76" s="51" t="s">
        <v>79</v>
      </c>
      <c r="B76" s="52" t="s">
        <v>80</v>
      </c>
      <c r="C76" s="53">
        <v>0</v>
      </c>
      <c r="D76" s="70"/>
      <c r="E76" s="55"/>
      <c r="F76" s="53"/>
      <c r="G76" s="56"/>
      <c r="H76" s="53"/>
      <c r="I76" s="56"/>
      <c r="J76" s="53"/>
      <c r="K76" s="56"/>
      <c r="L76" s="57"/>
      <c r="M76" s="46">
        <f t="shared" si="3"/>
        <v>0</v>
      </c>
      <c r="N76" s="47">
        <f t="shared" si="3"/>
        <v>0</v>
      </c>
      <c r="O76" s="71"/>
      <c r="P76" s="53"/>
      <c r="Q76" s="56"/>
      <c r="R76" s="53"/>
      <c r="S76" s="56"/>
      <c r="T76" s="53"/>
      <c r="U76" s="56"/>
      <c r="V76" s="60"/>
      <c r="W76" s="55"/>
      <c r="X76" s="53"/>
      <c r="Y76" s="56"/>
      <c r="Z76" s="53"/>
      <c r="AA76" s="56"/>
      <c r="AB76" s="53"/>
      <c r="AC76" s="56"/>
      <c r="AD76" s="60"/>
    </row>
    <row r="77" spans="1:30" ht="38.25" x14ac:dyDescent="0.25">
      <c r="A77" s="51" t="s">
        <v>81</v>
      </c>
      <c r="B77" s="52" t="s">
        <v>82</v>
      </c>
      <c r="C77" s="53">
        <v>0</v>
      </c>
      <c r="D77" s="70"/>
      <c r="E77" s="55"/>
      <c r="F77" s="53"/>
      <c r="G77" s="56"/>
      <c r="H77" s="53"/>
      <c r="I77" s="56"/>
      <c r="J77" s="53"/>
      <c r="K77" s="56"/>
      <c r="L77" s="57"/>
      <c r="M77" s="46">
        <f t="shared" si="3"/>
        <v>0</v>
      </c>
      <c r="N77" s="47">
        <f t="shared" si="3"/>
        <v>0</v>
      </c>
      <c r="O77" s="71"/>
      <c r="P77" s="53"/>
      <c r="Q77" s="56"/>
      <c r="R77" s="53"/>
      <c r="S77" s="56"/>
      <c r="T77" s="53"/>
      <c r="U77" s="56"/>
      <c r="V77" s="60"/>
      <c r="W77" s="55"/>
      <c r="X77" s="53"/>
      <c r="Y77" s="56"/>
      <c r="Z77" s="53"/>
      <c r="AA77" s="56"/>
      <c r="AB77" s="53"/>
      <c r="AC77" s="56"/>
      <c r="AD77" s="60"/>
    </row>
    <row r="78" spans="1:30" ht="25.5" x14ac:dyDescent="0.25">
      <c r="A78" s="51" t="s">
        <v>83</v>
      </c>
      <c r="B78" s="52" t="s">
        <v>84</v>
      </c>
      <c r="C78" s="53">
        <v>0</v>
      </c>
      <c r="D78" s="70"/>
      <c r="E78" s="55"/>
      <c r="F78" s="53"/>
      <c r="G78" s="56"/>
      <c r="H78" s="53"/>
      <c r="I78" s="56"/>
      <c r="J78" s="53"/>
      <c r="K78" s="56"/>
      <c r="L78" s="57"/>
      <c r="M78" s="46">
        <f t="shared" si="3"/>
        <v>0</v>
      </c>
      <c r="N78" s="47">
        <f t="shared" si="3"/>
        <v>0</v>
      </c>
      <c r="O78" s="71"/>
      <c r="P78" s="53"/>
      <c r="Q78" s="56"/>
      <c r="R78" s="53"/>
      <c r="S78" s="56"/>
      <c r="T78" s="53"/>
      <c r="U78" s="56"/>
      <c r="V78" s="60"/>
      <c r="W78" s="55"/>
      <c r="X78" s="53"/>
      <c r="Y78" s="56"/>
      <c r="Z78" s="53"/>
      <c r="AA78" s="56"/>
      <c r="AB78" s="53"/>
      <c r="AC78" s="56"/>
      <c r="AD78" s="60"/>
    </row>
    <row r="79" spans="1:30" ht="25.5" x14ac:dyDescent="0.25">
      <c r="A79" s="51" t="s">
        <v>85</v>
      </c>
      <c r="B79" s="52" t="s">
        <v>86</v>
      </c>
      <c r="C79" s="53">
        <v>0</v>
      </c>
      <c r="D79" s="70"/>
      <c r="E79" s="55"/>
      <c r="F79" s="53"/>
      <c r="G79" s="56"/>
      <c r="H79" s="53"/>
      <c r="I79" s="56"/>
      <c r="J79" s="53"/>
      <c r="K79" s="56"/>
      <c r="L79" s="57"/>
      <c r="M79" s="46">
        <f t="shared" si="3"/>
        <v>0</v>
      </c>
      <c r="N79" s="47">
        <f t="shared" si="3"/>
        <v>0</v>
      </c>
      <c r="O79" s="71"/>
      <c r="P79" s="53"/>
      <c r="Q79" s="56"/>
      <c r="R79" s="53"/>
      <c r="S79" s="56"/>
      <c r="T79" s="53"/>
      <c r="U79" s="56"/>
      <c r="V79" s="60"/>
      <c r="W79" s="55"/>
      <c r="X79" s="53"/>
      <c r="Y79" s="56"/>
      <c r="Z79" s="53"/>
      <c r="AA79" s="56"/>
      <c r="AB79" s="53"/>
      <c r="AC79" s="56"/>
      <c r="AD79" s="60"/>
    </row>
    <row r="80" spans="1:30" ht="25.5" x14ac:dyDescent="0.25">
      <c r="A80" s="51" t="s">
        <v>87</v>
      </c>
      <c r="B80" s="52" t="s">
        <v>88</v>
      </c>
      <c r="C80" s="53">
        <v>0</v>
      </c>
      <c r="D80" s="70"/>
      <c r="E80" s="55"/>
      <c r="F80" s="53"/>
      <c r="G80" s="56"/>
      <c r="H80" s="53"/>
      <c r="I80" s="56"/>
      <c r="J80" s="53"/>
      <c r="K80" s="56"/>
      <c r="L80" s="57"/>
      <c r="M80" s="46">
        <f t="shared" si="3"/>
        <v>0</v>
      </c>
      <c r="N80" s="47">
        <f t="shared" si="3"/>
        <v>0</v>
      </c>
      <c r="O80" s="71"/>
      <c r="P80" s="53"/>
      <c r="Q80" s="56"/>
      <c r="R80" s="53"/>
      <c r="S80" s="56"/>
      <c r="T80" s="53"/>
      <c r="U80" s="56"/>
      <c r="V80" s="60"/>
      <c r="W80" s="55"/>
      <c r="X80" s="53"/>
      <c r="Y80" s="56"/>
      <c r="Z80" s="53"/>
      <c r="AA80" s="56"/>
      <c r="AB80" s="53"/>
      <c r="AC80" s="56"/>
      <c r="AD80" s="60"/>
    </row>
    <row r="81" spans="1:30" ht="25.5" x14ac:dyDescent="0.25">
      <c r="A81" s="51" t="s">
        <v>89</v>
      </c>
      <c r="B81" s="52" t="s">
        <v>90</v>
      </c>
      <c r="C81" s="53">
        <v>0</v>
      </c>
      <c r="D81" s="70"/>
      <c r="E81" s="55"/>
      <c r="F81" s="53"/>
      <c r="G81" s="56"/>
      <c r="H81" s="53"/>
      <c r="I81" s="56"/>
      <c r="J81" s="53"/>
      <c r="K81" s="56"/>
      <c r="L81" s="57"/>
      <c r="M81" s="46">
        <f t="shared" si="3"/>
        <v>0</v>
      </c>
      <c r="N81" s="47">
        <f t="shared" si="3"/>
        <v>0</v>
      </c>
      <c r="O81" s="71"/>
      <c r="P81" s="53"/>
      <c r="Q81" s="56"/>
      <c r="R81" s="53"/>
      <c r="S81" s="56"/>
      <c r="T81" s="53"/>
      <c r="U81" s="56"/>
      <c r="V81" s="60"/>
      <c r="W81" s="55"/>
      <c r="X81" s="53"/>
      <c r="Y81" s="56"/>
      <c r="Z81" s="53"/>
      <c r="AA81" s="56"/>
      <c r="AB81" s="53"/>
      <c r="AC81" s="56"/>
      <c r="AD81" s="60"/>
    </row>
    <row r="82" spans="1:30" s="50" customFormat="1" ht="13.5" thickBot="1" x14ac:dyDescent="0.3">
      <c r="A82" s="72" t="s">
        <v>91</v>
      </c>
      <c r="B82" s="73" t="s">
        <v>92</v>
      </c>
      <c r="C82" s="74">
        <v>10.9</v>
      </c>
      <c r="D82" s="75">
        <f>SUM(O82,Q82,S82,U82,W82,Y82,AA82,AC82)</f>
        <v>1353.099341772152</v>
      </c>
      <c r="E82" s="75">
        <f t="shared" ref="E82:L83" si="29">SUM(O82,W82)</f>
        <v>917.06329113924062</v>
      </c>
      <c r="F82" s="74">
        <f t="shared" si="29"/>
        <v>9995.9898734177223</v>
      </c>
      <c r="G82" s="76">
        <f t="shared" si="29"/>
        <v>237.04951898734177</v>
      </c>
      <c r="H82" s="74">
        <f t="shared" si="29"/>
        <v>2583.8397569620256</v>
      </c>
      <c r="I82" s="76">
        <f t="shared" si="29"/>
        <v>36.475139240506337</v>
      </c>
      <c r="J82" s="74">
        <f t="shared" si="29"/>
        <v>397.57901772151911</v>
      </c>
      <c r="K82" s="76">
        <f t="shared" si="29"/>
        <v>162.5113924050633</v>
      </c>
      <c r="L82" s="77">
        <f t="shared" si="29"/>
        <v>1771.37417721519</v>
      </c>
      <c r="M82" s="78">
        <f t="shared" si="3"/>
        <v>1353.099341772152</v>
      </c>
      <c r="N82" s="79">
        <f t="shared" si="3"/>
        <v>14748.782825316455</v>
      </c>
      <c r="O82" s="80">
        <f>O51*96</f>
        <v>917.06329113924062</v>
      </c>
      <c r="P82" s="74">
        <f>O82*C82</f>
        <v>9995.9898734177223</v>
      </c>
      <c r="Q82" s="76">
        <f>Q51*96</f>
        <v>237.04951898734177</v>
      </c>
      <c r="R82" s="74">
        <f>Q82*C82</f>
        <v>2583.8397569620256</v>
      </c>
      <c r="S82" s="76">
        <f>S51*96</f>
        <v>36.475139240506337</v>
      </c>
      <c r="T82" s="74">
        <f>S82*C82</f>
        <v>397.57901772151911</v>
      </c>
      <c r="U82" s="76">
        <f>U51*96</f>
        <v>162.5113924050633</v>
      </c>
      <c r="V82" s="81">
        <f>U82*C82</f>
        <v>1771.37417721519</v>
      </c>
      <c r="W82" s="75">
        <f>W51*96</f>
        <v>0</v>
      </c>
      <c r="X82" s="74">
        <f>W82*C82</f>
        <v>0</v>
      </c>
      <c r="Y82" s="76">
        <f>Y51*96</f>
        <v>0</v>
      </c>
      <c r="Z82" s="74">
        <f>Y82*C82</f>
        <v>0</v>
      </c>
      <c r="AA82" s="76">
        <f>AA51*96</f>
        <v>0</v>
      </c>
      <c r="AB82" s="74">
        <f>AA82*C82</f>
        <v>0</v>
      </c>
      <c r="AC82" s="76">
        <f>AC51*96</f>
        <v>0</v>
      </c>
      <c r="AD82" s="81">
        <f>AC82*C82</f>
        <v>0</v>
      </c>
    </row>
    <row r="83" spans="1:30" s="28" customFormat="1" ht="13.5" thickBot="1" x14ac:dyDescent="0.3">
      <c r="A83" s="230" t="s">
        <v>19</v>
      </c>
      <c r="B83" s="231"/>
      <c r="C83" s="82"/>
      <c r="D83" s="83"/>
      <c r="E83" s="84">
        <f t="shared" si="29"/>
        <v>1577.1578059071733</v>
      </c>
      <c r="F83" s="85">
        <f t="shared" si="29"/>
        <v>909126.76749367081</v>
      </c>
      <c r="G83" s="86">
        <f t="shared" si="29"/>
        <v>529.82213670886074</v>
      </c>
      <c r="H83" s="85">
        <f t="shared" si="29"/>
        <v>324077.58616060769</v>
      </c>
      <c r="I83" s="86">
        <f t="shared" si="29"/>
        <v>113.86539746835443</v>
      </c>
      <c r="J83" s="85">
        <f t="shared" si="29"/>
        <v>99418.288724860759</v>
      </c>
      <c r="K83" s="86">
        <f t="shared" si="29"/>
        <v>548.30666666666684</v>
      </c>
      <c r="L83" s="87">
        <f t="shared" si="29"/>
        <v>486725.05499915604</v>
      </c>
      <c r="M83" s="88">
        <f t="shared" si="3"/>
        <v>2769.1520067510551</v>
      </c>
      <c r="N83" s="89">
        <f t="shared" si="3"/>
        <v>1819347.697378295</v>
      </c>
      <c r="O83" s="90">
        <f t="shared" ref="O83:AD83" si="30">SUM(O39:O82)</f>
        <v>1577.1578059071733</v>
      </c>
      <c r="P83" s="91">
        <f t="shared" si="30"/>
        <v>909126.76749367081</v>
      </c>
      <c r="Q83" s="92">
        <f t="shared" si="30"/>
        <v>407.67578734177209</v>
      </c>
      <c r="R83" s="91">
        <f t="shared" si="30"/>
        <v>234998.02577984816</v>
      </c>
      <c r="S83" s="92">
        <f t="shared" si="30"/>
        <v>54.370754430379762</v>
      </c>
      <c r="T83" s="91">
        <f t="shared" si="30"/>
        <v>35879.89878359493</v>
      </c>
      <c r="U83" s="92">
        <f t="shared" si="30"/>
        <v>242.24354430379751</v>
      </c>
      <c r="V83" s="93">
        <f t="shared" si="30"/>
        <v>159859.35714261603</v>
      </c>
      <c r="W83" s="94">
        <f t="shared" si="30"/>
        <v>0</v>
      </c>
      <c r="X83" s="91">
        <f t="shared" si="30"/>
        <v>0</v>
      </c>
      <c r="Y83" s="92">
        <f t="shared" si="30"/>
        <v>122.14634936708865</v>
      </c>
      <c r="Z83" s="91">
        <f t="shared" si="30"/>
        <v>89079.560380759518</v>
      </c>
      <c r="AA83" s="92">
        <f t="shared" si="30"/>
        <v>59.494643037974669</v>
      </c>
      <c r="AB83" s="91">
        <f t="shared" si="30"/>
        <v>63538.389941265828</v>
      </c>
      <c r="AC83" s="92">
        <f t="shared" si="30"/>
        <v>306.06312236286931</v>
      </c>
      <c r="AD83" s="95">
        <f t="shared" si="30"/>
        <v>326865.69785654003</v>
      </c>
    </row>
    <row r="84" spans="1:30" s="28" customFormat="1" ht="13.5" thickBot="1" x14ac:dyDescent="0.3">
      <c r="A84" s="230"/>
      <c r="B84" s="231"/>
      <c r="C84" s="82"/>
      <c r="D84" s="83"/>
      <c r="E84" s="84"/>
      <c r="F84" s="85"/>
      <c r="G84" s="86"/>
      <c r="H84" s="85"/>
      <c r="I84" s="86"/>
      <c r="J84" s="85"/>
      <c r="K84" s="86"/>
      <c r="L84" s="87"/>
      <c r="M84" s="88"/>
      <c r="N84" s="89"/>
      <c r="O84" s="90"/>
      <c r="P84" s="96"/>
      <c r="Q84" s="92"/>
      <c r="R84" s="96"/>
      <c r="S84" s="92"/>
      <c r="T84" s="96"/>
      <c r="U84" s="92"/>
      <c r="V84" s="97"/>
      <c r="W84" s="92"/>
      <c r="X84" s="97"/>
      <c r="Y84" s="92"/>
      <c r="Z84" s="97"/>
      <c r="AA84" s="92"/>
      <c r="AB84" s="97"/>
      <c r="AC84" s="92"/>
      <c r="AD84" s="96"/>
    </row>
    <row r="85" spans="1:30" s="101" customFormat="1" ht="13.5" thickBot="1" x14ac:dyDescent="0.3">
      <c r="A85" s="14"/>
      <c r="B85" s="14"/>
      <c r="C85" s="98"/>
      <c r="D85" s="14"/>
      <c r="E85" s="99"/>
      <c r="F85" s="14"/>
      <c r="G85" s="99"/>
      <c r="H85" s="14"/>
      <c r="I85" s="99"/>
      <c r="J85" s="14"/>
      <c r="K85" s="99"/>
      <c r="L85" s="14"/>
      <c r="M85" s="14"/>
      <c r="N85" s="14"/>
      <c r="O85" s="99"/>
      <c r="P85" s="14"/>
      <c r="Q85" s="99"/>
      <c r="R85" s="14"/>
      <c r="S85" s="99"/>
      <c r="T85" s="14"/>
      <c r="U85" s="99"/>
      <c r="V85" s="100"/>
      <c r="W85" s="99"/>
      <c r="X85" s="100"/>
      <c r="Y85" s="99"/>
      <c r="Z85" s="100"/>
      <c r="AA85" s="99"/>
      <c r="AB85" s="100"/>
      <c r="AC85" s="99"/>
      <c r="AD85" s="14"/>
    </row>
    <row r="86" spans="1:30" ht="13.5" thickBot="1" x14ac:dyDescent="0.3">
      <c r="A86" s="252" t="s">
        <v>93</v>
      </c>
      <c r="B86" s="253"/>
      <c r="C86" s="253"/>
      <c r="D86" s="253"/>
      <c r="E86" s="253"/>
      <c r="F86" s="253"/>
      <c r="G86" s="253"/>
      <c r="H86" s="253"/>
      <c r="I86" s="253"/>
      <c r="J86" s="253"/>
      <c r="K86" s="253"/>
      <c r="L86" s="253"/>
      <c r="M86" s="253"/>
      <c r="N86" s="253"/>
      <c r="O86" s="253"/>
      <c r="P86" s="253"/>
      <c r="Q86" s="253"/>
      <c r="R86" s="253"/>
      <c r="S86" s="253"/>
      <c r="T86" s="253"/>
      <c r="U86" s="253"/>
      <c r="V86" s="253"/>
      <c r="W86" s="253"/>
      <c r="X86" s="253"/>
      <c r="Y86" s="253"/>
      <c r="Z86" s="253"/>
      <c r="AA86" s="253"/>
      <c r="AB86" s="253"/>
      <c r="AC86" s="253"/>
      <c r="AD86" s="254"/>
    </row>
    <row r="87" spans="1:30" x14ac:dyDescent="0.25">
      <c r="A87" s="255" t="s">
        <v>16</v>
      </c>
      <c r="B87" s="258" t="s">
        <v>17</v>
      </c>
      <c r="C87" s="216"/>
      <c r="D87" s="259" t="s">
        <v>18</v>
      </c>
      <c r="E87" s="262" t="s">
        <v>4</v>
      </c>
      <c r="F87" s="263"/>
      <c r="G87" s="263"/>
      <c r="H87" s="263"/>
      <c r="I87" s="263"/>
      <c r="J87" s="263"/>
      <c r="K87" s="263"/>
      <c r="L87" s="263"/>
      <c r="M87" s="212" t="s">
        <v>19</v>
      </c>
      <c r="N87" s="213"/>
      <c r="O87" s="243" t="s">
        <v>5</v>
      </c>
      <c r="P87" s="244"/>
      <c r="Q87" s="244"/>
      <c r="R87" s="244"/>
      <c r="S87" s="244"/>
      <c r="T87" s="244"/>
      <c r="U87" s="244"/>
      <c r="V87" s="245"/>
      <c r="W87" s="243" t="s">
        <v>6</v>
      </c>
      <c r="X87" s="244"/>
      <c r="Y87" s="244"/>
      <c r="Z87" s="244"/>
      <c r="AA87" s="244"/>
      <c r="AB87" s="244"/>
      <c r="AC87" s="244"/>
      <c r="AD87" s="245"/>
    </row>
    <row r="88" spans="1:30" x14ac:dyDescent="0.25">
      <c r="A88" s="256"/>
      <c r="B88" s="246" t="s">
        <v>20</v>
      </c>
      <c r="C88" s="248" t="s">
        <v>21</v>
      </c>
      <c r="D88" s="260"/>
      <c r="E88" s="250" t="s">
        <v>7</v>
      </c>
      <c r="F88" s="251"/>
      <c r="G88" s="225" t="s">
        <v>8</v>
      </c>
      <c r="H88" s="251"/>
      <c r="I88" s="225" t="s">
        <v>9</v>
      </c>
      <c r="J88" s="251"/>
      <c r="K88" s="225" t="s">
        <v>10</v>
      </c>
      <c r="L88" s="267"/>
      <c r="M88" s="214"/>
      <c r="N88" s="215"/>
      <c r="O88" s="266" t="s">
        <v>7</v>
      </c>
      <c r="P88" s="226"/>
      <c r="Q88" s="264" t="s">
        <v>8</v>
      </c>
      <c r="R88" s="226"/>
      <c r="S88" s="264" t="s">
        <v>9</v>
      </c>
      <c r="T88" s="226"/>
      <c r="U88" s="264" t="s">
        <v>10</v>
      </c>
      <c r="V88" s="265"/>
      <c r="W88" s="266" t="s">
        <v>7</v>
      </c>
      <c r="X88" s="226"/>
      <c r="Y88" s="264" t="s">
        <v>8</v>
      </c>
      <c r="Z88" s="226"/>
      <c r="AA88" s="264" t="s">
        <v>9</v>
      </c>
      <c r="AB88" s="226"/>
      <c r="AC88" s="264" t="s">
        <v>10</v>
      </c>
      <c r="AD88" s="265"/>
    </row>
    <row r="89" spans="1:30" x14ac:dyDescent="0.25">
      <c r="A89" s="257"/>
      <c r="B89" s="247"/>
      <c r="C89" s="249"/>
      <c r="D89" s="261"/>
      <c r="E89" s="32" t="s">
        <v>22</v>
      </c>
      <c r="F89" s="33" t="s">
        <v>23</v>
      </c>
      <c r="G89" s="33" t="s">
        <v>22</v>
      </c>
      <c r="H89" s="33" t="s">
        <v>23</v>
      </c>
      <c r="I89" s="33" t="s">
        <v>22</v>
      </c>
      <c r="J89" s="33" t="s">
        <v>23</v>
      </c>
      <c r="K89" s="33" t="s">
        <v>22</v>
      </c>
      <c r="L89" s="34" t="s">
        <v>23</v>
      </c>
      <c r="M89" s="35" t="s">
        <v>22</v>
      </c>
      <c r="N89" s="36" t="s">
        <v>23</v>
      </c>
      <c r="O89" s="38" t="s">
        <v>22</v>
      </c>
      <c r="P89" s="29" t="s">
        <v>23</v>
      </c>
      <c r="Q89" s="29" t="s">
        <v>22</v>
      </c>
      <c r="R89" s="29" t="s">
        <v>23</v>
      </c>
      <c r="S89" s="29" t="s">
        <v>22</v>
      </c>
      <c r="T89" s="29" t="s">
        <v>23</v>
      </c>
      <c r="U89" s="29" t="s">
        <v>22</v>
      </c>
      <c r="V89" s="102" t="s">
        <v>23</v>
      </c>
      <c r="W89" s="38" t="s">
        <v>22</v>
      </c>
      <c r="X89" s="29" t="s">
        <v>23</v>
      </c>
      <c r="Y89" s="29" t="s">
        <v>22</v>
      </c>
      <c r="Z89" s="29" t="s">
        <v>23</v>
      </c>
      <c r="AA89" s="29" t="s">
        <v>22</v>
      </c>
      <c r="AB89" s="29" t="s">
        <v>23</v>
      </c>
      <c r="AC89" s="29" t="s">
        <v>22</v>
      </c>
      <c r="AD89" s="31" t="s">
        <v>23</v>
      </c>
    </row>
    <row r="90" spans="1:30" s="50" customFormat="1" ht="25.5" x14ac:dyDescent="0.25">
      <c r="A90" s="103" t="s">
        <v>94</v>
      </c>
      <c r="B90" s="40" t="s">
        <v>95</v>
      </c>
      <c r="C90" s="41">
        <v>45.56</v>
      </c>
      <c r="D90" s="42">
        <f t="shared" ref="D90:D114" si="31">SUM(O90,Q90,S90,U90,W90,Y90,AA90,AC90,AE90,AF90,AH90,AJ90)</f>
        <v>3.0000000000000004</v>
      </c>
      <c r="E90" s="104">
        <f>SUM(O90,W90)</f>
        <v>1.1940928270042195</v>
      </c>
      <c r="F90" s="41">
        <f>C90*E90</f>
        <v>54.402869198312246</v>
      </c>
      <c r="G90" s="105">
        <f>SUM(Q90,Y90)</f>
        <v>0.53586497890295359</v>
      </c>
      <c r="H90" s="41">
        <f>C90*G90</f>
        <v>24.414008438818566</v>
      </c>
      <c r="I90" s="105">
        <f>SUM(S90,AA90)</f>
        <v>0.21202531645569622</v>
      </c>
      <c r="J90" s="41">
        <f>C90*I90</f>
        <v>9.6598734177215206</v>
      </c>
      <c r="K90" s="105">
        <f>SUM(U90,AC90)</f>
        <v>1.0580168776371308</v>
      </c>
      <c r="L90" s="45">
        <f>C90*K90</f>
        <v>48.203248945147685</v>
      </c>
      <c r="M90" s="46">
        <f>SUM(E90,G90,I90,K90)</f>
        <v>3</v>
      </c>
      <c r="N90" s="47">
        <f>SUM(F90,H90,J90,L90)</f>
        <v>136.68000000000004</v>
      </c>
      <c r="O90" s="104">
        <f>E28</f>
        <v>1.1940928270042195</v>
      </c>
      <c r="P90" s="41">
        <f>C90*O90</f>
        <v>54.402869198312246</v>
      </c>
      <c r="Q90" s="105">
        <f>E29</f>
        <v>0.30865822784810126</v>
      </c>
      <c r="R90" s="41">
        <f>C90*Q90</f>
        <v>14.062468860759495</v>
      </c>
      <c r="S90" s="105">
        <f>E30</f>
        <v>4.7493670886075957E-2</v>
      </c>
      <c r="T90" s="41">
        <f>C90*S90</f>
        <v>2.1638116455696208</v>
      </c>
      <c r="U90" s="105">
        <f>E31</f>
        <v>0.21160337552742617</v>
      </c>
      <c r="V90" s="45">
        <f>C90*U90</f>
        <v>9.6406497890295366</v>
      </c>
      <c r="W90" s="104">
        <f>F28</f>
        <v>0</v>
      </c>
      <c r="X90" s="41">
        <f>C90*W90</f>
        <v>0</v>
      </c>
      <c r="Y90" s="105">
        <f>F29</f>
        <v>0.22720675105485233</v>
      </c>
      <c r="Z90" s="41">
        <f>C90*Y90</f>
        <v>10.351539578059073</v>
      </c>
      <c r="AA90" s="105">
        <f>F30</f>
        <v>0.16453164556962027</v>
      </c>
      <c r="AB90" s="41">
        <f>C90*AA90</f>
        <v>7.4960617721518998</v>
      </c>
      <c r="AC90" s="105">
        <f>F31</f>
        <v>0.84641350210970467</v>
      </c>
      <c r="AD90" s="49">
        <f>C90*AC90</f>
        <v>38.562599156118146</v>
      </c>
    </row>
    <row r="91" spans="1:30" s="12" customFormat="1" x14ac:dyDescent="0.25">
      <c r="A91" s="51" t="s">
        <v>26</v>
      </c>
      <c r="B91" s="106" t="s">
        <v>27</v>
      </c>
      <c r="C91" s="53">
        <v>26.25</v>
      </c>
      <c r="D91" s="54">
        <f t="shared" si="31"/>
        <v>3.0000000000000004</v>
      </c>
      <c r="E91" s="107">
        <f t="shared" ref="E91:E114" si="32">SUM(O91,W91)</f>
        <v>1.1940928270042195</v>
      </c>
      <c r="F91" s="53">
        <f t="shared" ref="F91:F114" si="33">C91*E91</f>
        <v>31.344936708860761</v>
      </c>
      <c r="G91" s="108">
        <f t="shared" ref="G91:G114" si="34">SUM(Q91,Y91)</f>
        <v>0.53586497890295359</v>
      </c>
      <c r="H91" s="53">
        <f t="shared" ref="H91:H114" si="35">C91*G91</f>
        <v>14.066455696202532</v>
      </c>
      <c r="I91" s="108">
        <f t="shared" ref="I91:I114" si="36">SUM(S91,AA91)</f>
        <v>0.21202531645569622</v>
      </c>
      <c r="J91" s="53">
        <f t="shared" ref="J91:J114" si="37">C91*I91</f>
        <v>5.5656645569620258</v>
      </c>
      <c r="K91" s="108">
        <f t="shared" ref="K91:K114" si="38">SUM(U91,AC91)</f>
        <v>1.0580168776371308</v>
      </c>
      <c r="L91" s="57">
        <f t="shared" ref="L91:L114" si="39">C91*K91</f>
        <v>27.772943037974684</v>
      </c>
      <c r="M91" s="46">
        <f t="shared" ref="M91:N115" si="40">SUM(E91,G91,I91,K91)</f>
        <v>3</v>
      </c>
      <c r="N91" s="47">
        <f t="shared" si="40"/>
        <v>78.75</v>
      </c>
      <c r="O91" s="109">
        <f>O90</f>
        <v>1.1940928270042195</v>
      </c>
      <c r="P91" s="53">
        <f t="shared" ref="P91:P113" si="41">C91*O91</f>
        <v>31.344936708860761</v>
      </c>
      <c r="Q91" s="110">
        <f>Q90</f>
        <v>0.30865822784810126</v>
      </c>
      <c r="R91" s="53">
        <f t="shared" ref="R91:R113" si="42">C91*Q91</f>
        <v>8.1022784810126574</v>
      </c>
      <c r="S91" s="110">
        <f>S90</f>
        <v>4.7493670886075957E-2</v>
      </c>
      <c r="T91" s="53">
        <f t="shared" ref="T91:T113" si="43">C91*S91</f>
        <v>1.2467088607594938</v>
      </c>
      <c r="U91" s="110">
        <f>U90</f>
        <v>0.21160337552742617</v>
      </c>
      <c r="V91" s="57">
        <f t="shared" ref="V91:V113" si="44">C91*U91</f>
        <v>5.5545886075949369</v>
      </c>
      <c r="W91" s="109">
        <f>W90</f>
        <v>0</v>
      </c>
      <c r="X91" s="53">
        <f t="shared" ref="X91:X113" si="45">C91*W91</f>
        <v>0</v>
      </c>
      <c r="Y91" s="110">
        <f>Y90</f>
        <v>0.22720675105485233</v>
      </c>
      <c r="Z91" s="53">
        <f t="shared" ref="Z91:Z113" si="46">C91*Y91</f>
        <v>5.9641772151898733</v>
      </c>
      <c r="AA91" s="110">
        <f>AA90</f>
        <v>0.16453164556962027</v>
      </c>
      <c r="AB91" s="53">
        <f t="shared" ref="AB91:AB113" si="47">C91*AA91</f>
        <v>4.3189556962025319</v>
      </c>
      <c r="AC91" s="110">
        <f>AC90</f>
        <v>0.84641350210970467</v>
      </c>
      <c r="AD91" s="60">
        <f t="shared" ref="AD91:AD113" si="48">C91*AC91</f>
        <v>22.218354430379748</v>
      </c>
    </row>
    <row r="92" spans="1:30" s="12" customFormat="1" x14ac:dyDescent="0.25">
      <c r="A92" s="51" t="s">
        <v>30</v>
      </c>
      <c r="B92" s="106" t="s">
        <v>31</v>
      </c>
      <c r="C92" s="53">
        <v>21</v>
      </c>
      <c r="D92" s="54">
        <f t="shared" si="31"/>
        <v>3.0000000000000004</v>
      </c>
      <c r="E92" s="107">
        <f t="shared" si="32"/>
        <v>1.1940928270042195</v>
      </c>
      <c r="F92" s="53">
        <f t="shared" si="33"/>
        <v>25.075949367088608</v>
      </c>
      <c r="G92" s="108">
        <f t="shared" si="34"/>
        <v>0.53586497890295359</v>
      </c>
      <c r="H92" s="53">
        <f t="shared" si="35"/>
        <v>11.253164556962025</v>
      </c>
      <c r="I92" s="108">
        <f t="shared" si="36"/>
        <v>0.21202531645569622</v>
      </c>
      <c r="J92" s="53">
        <f t="shared" si="37"/>
        <v>4.4525316455696204</v>
      </c>
      <c r="K92" s="108">
        <f t="shared" si="38"/>
        <v>1.0580168776371308</v>
      </c>
      <c r="L92" s="57">
        <f t="shared" si="39"/>
        <v>22.218354430379748</v>
      </c>
      <c r="M92" s="46">
        <f t="shared" si="40"/>
        <v>3</v>
      </c>
      <c r="N92" s="47">
        <f t="shared" si="40"/>
        <v>63</v>
      </c>
      <c r="O92" s="109">
        <f>O90</f>
        <v>1.1940928270042195</v>
      </c>
      <c r="P92" s="53">
        <f t="shared" si="41"/>
        <v>25.075949367088608</v>
      </c>
      <c r="Q92" s="110">
        <f t="shared" ref="Q92:Q97" si="49">Q91</f>
        <v>0.30865822784810126</v>
      </c>
      <c r="R92" s="53">
        <f t="shared" si="42"/>
        <v>6.4818227848101264</v>
      </c>
      <c r="S92" s="110">
        <f t="shared" ref="S92:S97" si="50">S91</f>
        <v>4.7493670886075957E-2</v>
      </c>
      <c r="T92" s="53">
        <f t="shared" si="43"/>
        <v>0.99736708860759515</v>
      </c>
      <c r="U92" s="110">
        <f t="shared" ref="U92:U97" si="51">U91</f>
        <v>0.21160337552742617</v>
      </c>
      <c r="V92" s="57">
        <f t="shared" si="44"/>
        <v>4.4436708860759495</v>
      </c>
      <c r="W92" s="109">
        <f t="shared" ref="W92:W97" si="52">W91</f>
        <v>0</v>
      </c>
      <c r="X92" s="53">
        <f t="shared" si="45"/>
        <v>0</v>
      </c>
      <c r="Y92" s="110">
        <f t="shared" ref="Y92:Y97" si="53">Y91</f>
        <v>0.22720675105485233</v>
      </c>
      <c r="Z92" s="53">
        <f t="shared" si="46"/>
        <v>4.7713417721518994</v>
      </c>
      <c r="AA92" s="110">
        <f t="shared" ref="AA92:AA97" si="54">AA91</f>
        <v>0.16453164556962027</v>
      </c>
      <c r="AB92" s="53">
        <f t="shared" si="47"/>
        <v>3.4551645569620257</v>
      </c>
      <c r="AC92" s="110">
        <f t="shared" ref="AC92:AC97" si="55">AC91</f>
        <v>0.84641350210970467</v>
      </c>
      <c r="AD92" s="60">
        <f t="shared" si="48"/>
        <v>17.774683544303798</v>
      </c>
    </row>
    <row r="93" spans="1:30" s="12" customFormat="1" ht="25.5" x14ac:dyDescent="0.25">
      <c r="A93" s="51" t="s">
        <v>32</v>
      </c>
      <c r="B93" s="106" t="s">
        <v>33</v>
      </c>
      <c r="C93" s="53">
        <v>21</v>
      </c>
      <c r="D93" s="54">
        <f t="shared" si="31"/>
        <v>3.0000000000000004</v>
      </c>
      <c r="E93" s="107">
        <f t="shared" si="32"/>
        <v>1.1940928270042195</v>
      </c>
      <c r="F93" s="53">
        <f t="shared" si="33"/>
        <v>25.075949367088608</v>
      </c>
      <c r="G93" s="108">
        <f t="shared" si="34"/>
        <v>0.53586497890295359</v>
      </c>
      <c r="H93" s="53">
        <f t="shared" si="35"/>
        <v>11.253164556962025</v>
      </c>
      <c r="I93" s="108">
        <f t="shared" si="36"/>
        <v>0.21202531645569622</v>
      </c>
      <c r="J93" s="53">
        <f t="shared" si="37"/>
        <v>4.4525316455696204</v>
      </c>
      <c r="K93" s="108">
        <f t="shared" si="38"/>
        <v>1.0580168776371308</v>
      </c>
      <c r="L93" s="57">
        <f t="shared" si="39"/>
        <v>22.218354430379748</v>
      </c>
      <c r="M93" s="46">
        <f t="shared" si="40"/>
        <v>3</v>
      </c>
      <c r="N93" s="47">
        <f t="shared" si="40"/>
        <v>63</v>
      </c>
      <c r="O93" s="109">
        <f>O90</f>
        <v>1.1940928270042195</v>
      </c>
      <c r="P93" s="53">
        <f t="shared" si="41"/>
        <v>25.075949367088608</v>
      </c>
      <c r="Q93" s="110">
        <f t="shared" si="49"/>
        <v>0.30865822784810126</v>
      </c>
      <c r="R93" s="53">
        <f t="shared" si="42"/>
        <v>6.4818227848101264</v>
      </c>
      <c r="S93" s="110">
        <f t="shared" si="50"/>
        <v>4.7493670886075957E-2</v>
      </c>
      <c r="T93" s="53">
        <f t="shared" si="43"/>
        <v>0.99736708860759515</v>
      </c>
      <c r="U93" s="110">
        <f t="shared" si="51"/>
        <v>0.21160337552742617</v>
      </c>
      <c r="V93" s="57">
        <f t="shared" si="44"/>
        <v>4.4436708860759495</v>
      </c>
      <c r="W93" s="109">
        <f t="shared" si="52"/>
        <v>0</v>
      </c>
      <c r="X93" s="53">
        <f t="shared" si="45"/>
        <v>0</v>
      </c>
      <c r="Y93" s="110">
        <f t="shared" si="53"/>
        <v>0.22720675105485233</v>
      </c>
      <c r="Z93" s="53">
        <f t="shared" si="46"/>
        <v>4.7713417721518994</v>
      </c>
      <c r="AA93" s="110">
        <f t="shared" si="54"/>
        <v>0.16453164556962027</v>
      </c>
      <c r="AB93" s="53">
        <f t="shared" si="47"/>
        <v>3.4551645569620257</v>
      </c>
      <c r="AC93" s="110">
        <f t="shared" si="55"/>
        <v>0.84641350210970467</v>
      </c>
      <c r="AD93" s="60">
        <f t="shared" si="48"/>
        <v>17.774683544303798</v>
      </c>
    </row>
    <row r="94" spans="1:30" s="12" customFormat="1" x14ac:dyDescent="0.25">
      <c r="A94" s="51" t="s">
        <v>34</v>
      </c>
      <c r="B94" s="106" t="s">
        <v>35</v>
      </c>
      <c r="C94" s="53">
        <v>20.13</v>
      </c>
      <c r="D94" s="54">
        <f t="shared" si="31"/>
        <v>3.0000000000000004</v>
      </c>
      <c r="E94" s="107">
        <f t="shared" si="32"/>
        <v>1.1940928270042195</v>
      </c>
      <c r="F94" s="53">
        <f t="shared" si="33"/>
        <v>24.037088607594939</v>
      </c>
      <c r="G94" s="108">
        <f t="shared" si="34"/>
        <v>0.53586497890295359</v>
      </c>
      <c r="H94" s="53">
        <f t="shared" si="35"/>
        <v>10.786962025316456</v>
      </c>
      <c r="I94" s="108">
        <f t="shared" si="36"/>
        <v>0.21202531645569622</v>
      </c>
      <c r="J94" s="53">
        <f t="shared" si="37"/>
        <v>4.2680696202531649</v>
      </c>
      <c r="K94" s="108">
        <f t="shared" si="38"/>
        <v>1.0580168776371308</v>
      </c>
      <c r="L94" s="57">
        <f t="shared" si="39"/>
        <v>21.297879746835441</v>
      </c>
      <c r="M94" s="46">
        <f t="shared" si="40"/>
        <v>3</v>
      </c>
      <c r="N94" s="47">
        <f t="shared" si="40"/>
        <v>60.39</v>
      </c>
      <c r="O94" s="109">
        <f>O90</f>
        <v>1.1940928270042195</v>
      </c>
      <c r="P94" s="53">
        <f t="shared" si="41"/>
        <v>24.037088607594939</v>
      </c>
      <c r="Q94" s="110">
        <f t="shared" si="49"/>
        <v>0.30865822784810126</v>
      </c>
      <c r="R94" s="53">
        <f t="shared" si="42"/>
        <v>6.2132901265822778</v>
      </c>
      <c r="S94" s="110">
        <f t="shared" si="50"/>
        <v>4.7493670886075957E-2</v>
      </c>
      <c r="T94" s="53">
        <f t="shared" si="43"/>
        <v>0.95604759493670899</v>
      </c>
      <c r="U94" s="110">
        <f t="shared" si="51"/>
        <v>0.21160337552742617</v>
      </c>
      <c r="V94" s="57">
        <f t="shared" si="44"/>
        <v>4.2595759493670888</v>
      </c>
      <c r="W94" s="109">
        <f t="shared" si="52"/>
        <v>0</v>
      </c>
      <c r="X94" s="53">
        <f t="shared" si="45"/>
        <v>0</v>
      </c>
      <c r="Y94" s="110">
        <f t="shared" si="53"/>
        <v>0.22720675105485233</v>
      </c>
      <c r="Z94" s="53">
        <f t="shared" si="46"/>
        <v>4.5736718987341769</v>
      </c>
      <c r="AA94" s="110">
        <f t="shared" si="54"/>
        <v>0.16453164556962027</v>
      </c>
      <c r="AB94" s="53">
        <f t="shared" si="47"/>
        <v>3.3120220253164558</v>
      </c>
      <c r="AC94" s="110">
        <f t="shared" si="55"/>
        <v>0.84641350210970467</v>
      </c>
      <c r="AD94" s="60">
        <f t="shared" si="48"/>
        <v>17.038303797468355</v>
      </c>
    </row>
    <row r="95" spans="1:30" s="12" customFormat="1" x14ac:dyDescent="0.25">
      <c r="A95" s="51" t="s">
        <v>36</v>
      </c>
      <c r="B95" s="106" t="s">
        <v>37</v>
      </c>
      <c r="C95" s="53">
        <v>20.13</v>
      </c>
      <c r="D95" s="54">
        <f t="shared" si="31"/>
        <v>3.0000000000000004</v>
      </c>
      <c r="E95" s="107">
        <f t="shared" si="32"/>
        <v>1.1940928270042195</v>
      </c>
      <c r="F95" s="53">
        <f t="shared" si="33"/>
        <v>24.037088607594939</v>
      </c>
      <c r="G95" s="108">
        <f t="shared" si="34"/>
        <v>0.53586497890295359</v>
      </c>
      <c r="H95" s="53">
        <f t="shared" si="35"/>
        <v>10.786962025316456</v>
      </c>
      <c r="I95" s="108">
        <f t="shared" si="36"/>
        <v>0.21202531645569622</v>
      </c>
      <c r="J95" s="53">
        <f t="shared" si="37"/>
        <v>4.2680696202531649</v>
      </c>
      <c r="K95" s="108">
        <f t="shared" si="38"/>
        <v>1.0580168776371308</v>
      </c>
      <c r="L95" s="57">
        <f t="shared" si="39"/>
        <v>21.297879746835441</v>
      </c>
      <c r="M95" s="46">
        <f t="shared" si="40"/>
        <v>3</v>
      </c>
      <c r="N95" s="47">
        <f t="shared" si="40"/>
        <v>60.39</v>
      </c>
      <c r="O95" s="109">
        <f>O90</f>
        <v>1.1940928270042195</v>
      </c>
      <c r="P95" s="53">
        <f t="shared" si="41"/>
        <v>24.037088607594939</v>
      </c>
      <c r="Q95" s="110">
        <f t="shared" si="49"/>
        <v>0.30865822784810126</v>
      </c>
      <c r="R95" s="53">
        <f t="shared" si="42"/>
        <v>6.2132901265822778</v>
      </c>
      <c r="S95" s="110">
        <f t="shared" si="50"/>
        <v>4.7493670886075957E-2</v>
      </c>
      <c r="T95" s="53">
        <f t="shared" si="43"/>
        <v>0.95604759493670899</v>
      </c>
      <c r="U95" s="110">
        <f t="shared" si="51"/>
        <v>0.21160337552742617</v>
      </c>
      <c r="V95" s="57">
        <f t="shared" si="44"/>
        <v>4.2595759493670888</v>
      </c>
      <c r="W95" s="109">
        <f t="shared" si="52"/>
        <v>0</v>
      </c>
      <c r="X95" s="53">
        <f t="shared" si="45"/>
        <v>0</v>
      </c>
      <c r="Y95" s="110">
        <f t="shared" si="53"/>
        <v>0.22720675105485233</v>
      </c>
      <c r="Z95" s="53">
        <f t="shared" si="46"/>
        <v>4.5736718987341769</v>
      </c>
      <c r="AA95" s="110">
        <f t="shared" si="54"/>
        <v>0.16453164556962027</v>
      </c>
      <c r="AB95" s="53">
        <f t="shared" si="47"/>
        <v>3.3120220253164558</v>
      </c>
      <c r="AC95" s="110">
        <f t="shared" si="55"/>
        <v>0.84641350210970467</v>
      </c>
      <c r="AD95" s="60">
        <f t="shared" si="48"/>
        <v>17.038303797468355</v>
      </c>
    </row>
    <row r="96" spans="1:30" s="12" customFormat="1" ht="25.5" x14ac:dyDescent="0.25">
      <c r="A96" s="51" t="s">
        <v>38</v>
      </c>
      <c r="B96" s="106" t="s">
        <v>39</v>
      </c>
      <c r="C96" s="53">
        <v>46.88</v>
      </c>
      <c r="D96" s="54">
        <f t="shared" si="31"/>
        <v>3.0000000000000004</v>
      </c>
      <c r="E96" s="107">
        <f t="shared" si="32"/>
        <v>1.1940928270042195</v>
      </c>
      <c r="F96" s="53">
        <f t="shared" si="33"/>
        <v>55.979071729957809</v>
      </c>
      <c r="G96" s="108">
        <f t="shared" si="34"/>
        <v>0.53586497890295359</v>
      </c>
      <c r="H96" s="53">
        <f t="shared" si="35"/>
        <v>25.121350210970466</v>
      </c>
      <c r="I96" s="108">
        <f t="shared" si="36"/>
        <v>0.21202531645569622</v>
      </c>
      <c r="J96" s="53">
        <f t="shared" si="37"/>
        <v>9.9397468354430387</v>
      </c>
      <c r="K96" s="108">
        <f t="shared" si="38"/>
        <v>1.0580168776371308</v>
      </c>
      <c r="L96" s="57">
        <f t="shared" si="39"/>
        <v>49.599831223628698</v>
      </c>
      <c r="M96" s="46">
        <f t="shared" si="40"/>
        <v>3</v>
      </c>
      <c r="N96" s="47">
        <f t="shared" si="40"/>
        <v>140.63999999999999</v>
      </c>
      <c r="O96" s="109">
        <f>O90</f>
        <v>1.1940928270042195</v>
      </c>
      <c r="P96" s="53">
        <f t="shared" si="41"/>
        <v>55.979071729957809</v>
      </c>
      <c r="Q96" s="110">
        <f t="shared" si="49"/>
        <v>0.30865822784810126</v>
      </c>
      <c r="R96" s="53">
        <f t="shared" si="42"/>
        <v>14.469897721518988</v>
      </c>
      <c r="S96" s="110">
        <f t="shared" si="50"/>
        <v>4.7493670886075957E-2</v>
      </c>
      <c r="T96" s="53">
        <f t="shared" si="43"/>
        <v>2.2265032911392408</v>
      </c>
      <c r="U96" s="110">
        <f t="shared" si="51"/>
        <v>0.21160337552742617</v>
      </c>
      <c r="V96" s="57">
        <f t="shared" si="44"/>
        <v>9.9199662447257388</v>
      </c>
      <c r="W96" s="109">
        <f t="shared" si="52"/>
        <v>0</v>
      </c>
      <c r="X96" s="53">
        <f t="shared" si="45"/>
        <v>0</v>
      </c>
      <c r="Y96" s="110">
        <f t="shared" si="53"/>
        <v>0.22720675105485233</v>
      </c>
      <c r="Z96" s="53">
        <f t="shared" si="46"/>
        <v>10.651452489451477</v>
      </c>
      <c r="AA96" s="110">
        <f t="shared" si="54"/>
        <v>0.16453164556962027</v>
      </c>
      <c r="AB96" s="53">
        <f t="shared" si="47"/>
        <v>7.7132435443037988</v>
      </c>
      <c r="AC96" s="110">
        <f t="shared" si="55"/>
        <v>0.84641350210970467</v>
      </c>
      <c r="AD96" s="60">
        <f t="shared" si="48"/>
        <v>39.679864978902955</v>
      </c>
    </row>
    <row r="97" spans="1:30" s="12" customFormat="1" ht="25.5" x14ac:dyDescent="0.25">
      <c r="A97" s="51" t="s">
        <v>40</v>
      </c>
      <c r="B97" s="106" t="s">
        <v>41</v>
      </c>
      <c r="C97" s="53">
        <f>C47</f>
        <v>46.88</v>
      </c>
      <c r="D97" s="54">
        <f t="shared" si="31"/>
        <v>3.0000000000000004</v>
      </c>
      <c r="E97" s="107">
        <f t="shared" si="32"/>
        <v>1.1940928270042195</v>
      </c>
      <c r="F97" s="53">
        <f t="shared" si="33"/>
        <v>55.979071729957809</v>
      </c>
      <c r="G97" s="108">
        <f t="shared" si="34"/>
        <v>0.53586497890295359</v>
      </c>
      <c r="H97" s="53">
        <f t="shared" si="35"/>
        <v>25.121350210970466</v>
      </c>
      <c r="I97" s="108">
        <f t="shared" si="36"/>
        <v>0.21202531645569622</v>
      </c>
      <c r="J97" s="53">
        <f t="shared" si="37"/>
        <v>9.9397468354430387</v>
      </c>
      <c r="K97" s="108">
        <f t="shared" si="38"/>
        <v>1.0580168776371308</v>
      </c>
      <c r="L97" s="57">
        <f t="shared" si="39"/>
        <v>49.599831223628698</v>
      </c>
      <c r="M97" s="46">
        <f t="shared" si="40"/>
        <v>3</v>
      </c>
      <c r="N97" s="47">
        <f t="shared" si="40"/>
        <v>140.63999999999999</v>
      </c>
      <c r="O97" s="109">
        <f>O90</f>
        <v>1.1940928270042195</v>
      </c>
      <c r="P97" s="53">
        <f t="shared" si="41"/>
        <v>55.979071729957809</v>
      </c>
      <c r="Q97" s="110">
        <f t="shared" si="49"/>
        <v>0.30865822784810126</v>
      </c>
      <c r="R97" s="53">
        <f t="shared" si="42"/>
        <v>14.469897721518988</v>
      </c>
      <c r="S97" s="110">
        <f t="shared" si="50"/>
        <v>4.7493670886075957E-2</v>
      </c>
      <c r="T97" s="53">
        <f t="shared" si="43"/>
        <v>2.2265032911392408</v>
      </c>
      <c r="U97" s="110">
        <f t="shared" si="51"/>
        <v>0.21160337552742617</v>
      </c>
      <c r="V97" s="57">
        <f t="shared" si="44"/>
        <v>9.9199662447257388</v>
      </c>
      <c r="W97" s="109">
        <f t="shared" si="52"/>
        <v>0</v>
      </c>
      <c r="X97" s="53">
        <f t="shared" si="45"/>
        <v>0</v>
      </c>
      <c r="Y97" s="110">
        <f t="shared" si="53"/>
        <v>0.22720675105485233</v>
      </c>
      <c r="Z97" s="53">
        <f t="shared" si="46"/>
        <v>10.651452489451477</v>
      </c>
      <c r="AA97" s="110">
        <f t="shared" si="54"/>
        <v>0.16453164556962027</v>
      </c>
      <c r="AB97" s="53">
        <f t="shared" si="47"/>
        <v>7.7132435443037988</v>
      </c>
      <c r="AC97" s="110">
        <f t="shared" si="55"/>
        <v>0.84641350210970467</v>
      </c>
      <c r="AD97" s="60">
        <f t="shared" si="48"/>
        <v>39.679864978902955</v>
      </c>
    </row>
    <row r="98" spans="1:30" s="50" customFormat="1" ht="25.5" x14ac:dyDescent="0.25">
      <c r="A98" s="103" t="s">
        <v>96</v>
      </c>
      <c r="B98" s="40" t="s">
        <v>97</v>
      </c>
      <c r="C98" s="41">
        <v>1543.19</v>
      </c>
      <c r="D98" s="42"/>
      <c r="E98" s="232" t="s">
        <v>119</v>
      </c>
      <c r="F98" s="233"/>
      <c r="G98" s="233"/>
      <c r="H98" s="233"/>
      <c r="I98" s="233"/>
      <c r="J98" s="233"/>
      <c r="K98" s="233"/>
      <c r="L98" s="234"/>
      <c r="M98" s="46"/>
      <c r="N98" s="47"/>
      <c r="O98" s="232" t="s">
        <v>119</v>
      </c>
      <c r="P98" s="233"/>
      <c r="Q98" s="233"/>
      <c r="R98" s="233"/>
      <c r="S98" s="233"/>
      <c r="T98" s="233"/>
      <c r="U98" s="233"/>
      <c r="V98" s="234"/>
      <c r="W98" s="232"/>
      <c r="X98" s="233"/>
      <c r="Y98" s="233"/>
      <c r="Z98" s="233"/>
      <c r="AA98" s="233"/>
      <c r="AB98" s="233"/>
      <c r="AC98" s="233"/>
      <c r="AD98" s="234"/>
    </row>
    <row r="99" spans="1:30" ht="25.5" x14ac:dyDescent="0.25">
      <c r="A99" s="51" t="s">
        <v>98</v>
      </c>
      <c r="B99" s="106" t="s">
        <v>99</v>
      </c>
      <c r="C99" s="53">
        <v>6468.75</v>
      </c>
      <c r="D99" s="54"/>
      <c r="E99" s="235"/>
      <c r="F99" s="236"/>
      <c r="G99" s="236"/>
      <c r="H99" s="236"/>
      <c r="I99" s="236"/>
      <c r="J99" s="236"/>
      <c r="K99" s="236"/>
      <c r="L99" s="237"/>
      <c r="M99" s="46"/>
      <c r="N99" s="47"/>
      <c r="O99" s="235"/>
      <c r="P99" s="236"/>
      <c r="Q99" s="236"/>
      <c r="R99" s="236"/>
      <c r="S99" s="236"/>
      <c r="T99" s="236"/>
      <c r="U99" s="236"/>
      <c r="V99" s="237"/>
      <c r="W99" s="235"/>
      <c r="X99" s="236"/>
      <c r="Y99" s="236"/>
      <c r="Z99" s="236"/>
      <c r="AA99" s="236"/>
      <c r="AB99" s="236"/>
      <c r="AC99" s="236"/>
      <c r="AD99" s="237"/>
    </row>
    <row r="100" spans="1:30" s="50" customFormat="1" ht="25.5" x14ac:dyDescent="0.25">
      <c r="A100" s="39" t="s">
        <v>100</v>
      </c>
      <c r="B100" s="111" t="s">
        <v>101</v>
      </c>
      <c r="C100" s="41">
        <v>154.32</v>
      </c>
      <c r="D100" s="42">
        <f t="shared" si="31"/>
        <v>0</v>
      </c>
      <c r="E100" s="235"/>
      <c r="F100" s="236"/>
      <c r="G100" s="236"/>
      <c r="H100" s="236"/>
      <c r="I100" s="236"/>
      <c r="J100" s="236"/>
      <c r="K100" s="236"/>
      <c r="L100" s="237"/>
      <c r="M100" s="46">
        <f t="shared" si="40"/>
        <v>0</v>
      </c>
      <c r="N100" s="47">
        <f t="shared" si="40"/>
        <v>0</v>
      </c>
      <c r="O100" s="235"/>
      <c r="P100" s="236"/>
      <c r="Q100" s="236"/>
      <c r="R100" s="236"/>
      <c r="S100" s="236"/>
      <c r="T100" s="236"/>
      <c r="U100" s="236"/>
      <c r="V100" s="237"/>
      <c r="W100" s="235"/>
      <c r="X100" s="236"/>
      <c r="Y100" s="236"/>
      <c r="Z100" s="236"/>
      <c r="AA100" s="236"/>
      <c r="AB100" s="236"/>
      <c r="AC100" s="236"/>
      <c r="AD100" s="237"/>
    </row>
    <row r="101" spans="1:30" x14ac:dyDescent="0.25">
      <c r="A101" s="51" t="s">
        <v>102</v>
      </c>
      <c r="B101" s="106" t="s">
        <v>103</v>
      </c>
      <c r="C101" s="53">
        <v>4398.75</v>
      </c>
      <c r="D101" s="54">
        <f t="shared" si="31"/>
        <v>0</v>
      </c>
      <c r="E101" s="235"/>
      <c r="F101" s="236"/>
      <c r="G101" s="236"/>
      <c r="H101" s="236"/>
      <c r="I101" s="236"/>
      <c r="J101" s="236"/>
      <c r="K101" s="236"/>
      <c r="L101" s="237"/>
      <c r="M101" s="46">
        <f t="shared" si="40"/>
        <v>0</v>
      </c>
      <c r="N101" s="47">
        <f t="shared" si="40"/>
        <v>0</v>
      </c>
      <c r="O101" s="235"/>
      <c r="P101" s="236"/>
      <c r="Q101" s="236"/>
      <c r="R101" s="236"/>
      <c r="S101" s="236"/>
      <c r="T101" s="236"/>
      <c r="U101" s="236"/>
      <c r="V101" s="237"/>
      <c r="W101" s="235"/>
      <c r="X101" s="236"/>
      <c r="Y101" s="236"/>
      <c r="Z101" s="236"/>
      <c r="AA101" s="236"/>
      <c r="AB101" s="236"/>
      <c r="AC101" s="236"/>
      <c r="AD101" s="237"/>
    </row>
    <row r="102" spans="1:30" s="69" customFormat="1" ht="25.5" x14ac:dyDescent="0.25">
      <c r="A102" s="39" t="s">
        <v>104</v>
      </c>
      <c r="B102" s="50" t="s">
        <v>105</v>
      </c>
      <c r="C102" s="41">
        <v>15007.5</v>
      </c>
      <c r="D102" s="42">
        <f t="shared" si="31"/>
        <v>0</v>
      </c>
      <c r="E102" s="238"/>
      <c r="F102" s="239"/>
      <c r="G102" s="239"/>
      <c r="H102" s="239"/>
      <c r="I102" s="239"/>
      <c r="J102" s="239"/>
      <c r="K102" s="239"/>
      <c r="L102" s="240"/>
      <c r="M102" s="46">
        <f t="shared" si="40"/>
        <v>0</v>
      </c>
      <c r="N102" s="47">
        <f t="shared" si="40"/>
        <v>0</v>
      </c>
      <c r="O102" s="238"/>
      <c r="P102" s="239"/>
      <c r="Q102" s="239"/>
      <c r="R102" s="239"/>
      <c r="S102" s="239"/>
      <c r="T102" s="239"/>
      <c r="U102" s="239"/>
      <c r="V102" s="240"/>
      <c r="W102" s="238"/>
      <c r="X102" s="239"/>
      <c r="Y102" s="239"/>
      <c r="Z102" s="239"/>
      <c r="AA102" s="239"/>
      <c r="AB102" s="239"/>
      <c r="AC102" s="239"/>
      <c r="AD102" s="240"/>
    </row>
    <row r="103" spans="1:30" s="50" customFormat="1" ht="25.5" x14ac:dyDescent="0.25">
      <c r="A103" s="39" t="s">
        <v>106</v>
      </c>
      <c r="B103" s="111" t="s">
        <v>107</v>
      </c>
      <c r="C103" s="41">
        <v>1714.66</v>
      </c>
      <c r="D103" s="42">
        <f t="shared" si="31"/>
        <v>3.0000000000000004</v>
      </c>
      <c r="E103" s="104">
        <f t="shared" ref="E103" si="56">SUM(O103,W103)</f>
        <v>1.1940928270042195</v>
      </c>
      <c r="F103" s="41">
        <f t="shared" ref="F103" si="57">C103*E103</f>
        <v>2047.4632067510552</v>
      </c>
      <c r="G103" s="105">
        <f t="shared" ref="G103" si="58">SUM(Q103,Y103)</f>
        <v>0.53586497890295359</v>
      </c>
      <c r="H103" s="41">
        <f t="shared" ref="H103" si="59">C103*G103</f>
        <v>918.82624472573843</v>
      </c>
      <c r="I103" s="105">
        <f t="shared" ref="I103" si="60">SUM(S103,AA103)</f>
        <v>0.21202531645569622</v>
      </c>
      <c r="J103" s="41">
        <f t="shared" ref="J103" si="61">C103*I103</f>
        <v>363.55132911392411</v>
      </c>
      <c r="K103" s="105">
        <f t="shared" ref="K103" si="62">SUM(U103,AC103)</f>
        <v>1.0580168776371308</v>
      </c>
      <c r="L103" s="45">
        <f t="shared" ref="L103" si="63">C103*K103</f>
        <v>1814.1392194092828</v>
      </c>
      <c r="M103" s="46">
        <f t="shared" ref="M103" si="64">SUM(E103,G103,I103,K103)</f>
        <v>3</v>
      </c>
      <c r="N103" s="47">
        <f t="shared" ref="N103" si="65">SUM(F103,H103,J103,L103)</f>
        <v>5143.9800000000005</v>
      </c>
      <c r="O103" s="104">
        <f>E28</f>
        <v>1.1940928270042195</v>
      </c>
      <c r="P103" s="41">
        <f t="shared" ref="P103" si="66">C103*O103</f>
        <v>2047.4632067510552</v>
      </c>
      <c r="Q103" s="105">
        <f>E29</f>
        <v>0.30865822784810126</v>
      </c>
      <c r="R103" s="41">
        <f t="shared" ref="R103" si="67">C103*Q103</f>
        <v>529.24391696202531</v>
      </c>
      <c r="S103" s="105">
        <f>E30</f>
        <v>4.7493670886075957E-2</v>
      </c>
      <c r="T103" s="41">
        <f t="shared" ref="T103" si="68">C103*S103</f>
        <v>81.435497721518999</v>
      </c>
      <c r="U103" s="105">
        <f>E31</f>
        <v>0.21160337552742617</v>
      </c>
      <c r="V103" s="45">
        <f t="shared" ref="V103" si="69">C103*U103</f>
        <v>362.82784388185655</v>
      </c>
      <c r="W103" s="104">
        <f>F28</f>
        <v>0</v>
      </c>
      <c r="X103" s="41">
        <f t="shared" ref="X103" si="70">C103*W103</f>
        <v>0</v>
      </c>
      <c r="Y103" s="105">
        <f>F29</f>
        <v>0.22720675105485233</v>
      </c>
      <c r="Z103" s="41">
        <f t="shared" ref="Z103" si="71">C103*Y103</f>
        <v>389.58232776371312</v>
      </c>
      <c r="AA103" s="105">
        <f>F30</f>
        <v>0.16453164556962027</v>
      </c>
      <c r="AB103" s="41">
        <f t="shared" ref="AB103" si="72">C103*AA103</f>
        <v>282.11583139240508</v>
      </c>
      <c r="AC103" s="105">
        <f>F31</f>
        <v>0.84641350210970467</v>
      </c>
      <c r="AD103" s="49">
        <f t="shared" ref="AD103" si="73">C103*AC103</f>
        <v>1451.3113755274262</v>
      </c>
    </row>
    <row r="104" spans="1:30" x14ac:dyDescent="0.25">
      <c r="A104" s="51" t="s">
        <v>108</v>
      </c>
      <c r="B104" s="106" t="s">
        <v>93</v>
      </c>
      <c r="C104" s="60">
        <v>25875</v>
      </c>
      <c r="D104" s="54">
        <f t="shared" si="31"/>
        <v>4.7618481012658238</v>
      </c>
      <c r="E104" s="107">
        <f t="shared" ref="E104" si="74">SUM(O104,W104)</f>
        <v>2.388185654008439</v>
      </c>
      <c r="F104" s="53">
        <f t="shared" ref="F104" si="75">C104*E104</f>
        <v>61794.303797468361</v>
      </c>
      <c r="G104" s="108">
        <f t="shared" ref="G104" si="76">SUM(Q104,Y104)</f>
        <v>0.84452320675105486</v>
      </c>
      <c r="H104" s="53">
        <f t="shared" ref="H104" si="77">C104*G104</f>
        <v>21852.037974683546</v>
      </c>
      <c r="I104" s="108">
        <f t="shared" ref="I104" si="78">SUM(S104,AA104)</f>
        <v>0.2595189873417722</v>
      </c>
      <c r="J104" s="53">
        <f t="shared" ref="J104" si="79">C104*I104</f>
        <v>6715.0537974683557</v>
      </c>
      <c r="K104" s="108">
        <f t="shared" ref="K104" si="80">SUM(U104,AC104)</f>
        <v>1.2696202531645571</v>
      </c>
      <c r="L104" s="57">
        <f t="shared" ref="L104" si="81">C104*K104</f>
        <v>32851.424050632915</v>
      </c>
      <c r="M104" s="46">
        <f t="shared" ref="M104" si="82">SUM(E104,G104,I104,K104)</f>
        <v>4.7618481012658229</v>
      </c>
      <c r="N104" s="47">
        <f t="shared" ref="N104" si="83">SUM(F104,H104,J104,L104)</f>
        <v>123212.81962025317</v>
      </c>
      <c r="O104" s="107">
        <f>O103*2</f>
        <v>2.388185654008439</v>
      </c>
      <c r="P104" s="53">
        <f t="shared" ref="P104:V104" si="84">P103*2</f>
        <v>4094.9264135021103</v>
      </c>
      <c r="Q104" s="110">
        <f t="shared" si="84"/>
        <v>0.61731645569620253</v>
      </c>
      <c r="R104" s="53">
        <f t="shared" si="84"/>
        <v>1058.4878339240506</v>
      </c>
      <c r="S104" s="110">
        <f t="shared" si="84"/>
        <v>9.4987341772151915E-2</v>
      </c>
      <c r="T104" s="53">
        <f t="shared" si="84"/>
        <v>162.870995443038</v>
      </c>
      <c r="U104" s="110">
        <f t="shared" si="84"/>
        <v>0.42320675105485234</v>
      </c>
      <c r="V104" s="57">
        <f t="shared" si="84"/>
        <v>725.6556877637131</v>
      </c>
      <c r="W104" s="107">
        <f t="shared" ref="W104:AD104" si="85">W103</f>
        <v>0</v>
      </c>
      <c r="X104" s="53">
        <f t="shared" si="85"/>
        <v>0</v>
      </c>
      <c r="Y104" s="108">
        <f t="shared" si="85"/>
        <v>0.22720675105485233</v>
      </c>
      <c r="Z104" s="53">
        <f t="shared" si="85"/>
        <v>389.58232776371312</v>
      </c>
      <c r="AA104" s="108">
        <f t="shared" si="85"/>
        <v>0.16453164556962027</v>
      </c>
      <c r="AB104" s="53">
        <f t="shared" si="85"/>
        <v>282.11583139240508</v>
      </c>
      <c r="AC104" s="108">
        <f t="shared" si="85"/>
        <v>0.84641350210970467</v>
      </c>
      <c r="AD104" s="60">
        <f t="shared" si="85"/>
        <v>1451.3113755274262</v>
      </c>
    </row>
    <row r="105" spans="1:30" s="50" customFormat="1" ht="25.5" x14ac:dyDescent="0.25">
      <c r="A105" s="39" t="s">
        <v>109</v>
      </c>
      <c r="B105" s="111" t="s">
        <v>110</v>
      </c>
      <c r="C105" s="41">
        <v>1714.66</v>
      </c>
      <c r="D105" s="42">
        <f t="shared" si="31"/>
        <v>0.3</v>
      </c>
      <c r="E105" s="104">
        <f t="shared" si="32"/>
        <v>0.11940928270042195</v>
      </c>
      <c r="F105" s="41">
        <f t="shared" si="33"/>
        <v>204.74632067510549</v>
      </c>
      <c r="G105" s="105">
        <f t="shared" si="34"/>
        <v>5.3586497890295362E-2</v>
      </c>
      <c r="H105" s="41">
        <f t="shared" si="35"/>
        <v>91.882624472573852</v>
      </c>
      <c r="I105" s="105">
        <f t="shared" si="36"/>
        <v>2.1202531645569622E-2</v>
      </c>
      <c r="J105" s="41">
        <f t="shared" si="37"/>
        <v>36.35513291139241</v>
      </c>
      <c r="K105" s="105">
        <f t="shared" si="38"/>
        <v>0.10580168776371308</v>
      </c>
      <c r="L105" s="45">
        <f t="shared" si="39"/>
        <v>181.41392194092828</v>
      </c>
      <c r="M105" s="46">
        <f t="shared" si="40"/>
        <v>0.3</v>
      </c>
      <c r="N105" s="47">
        <f t="shared" si="40"/>
        <v>514.39800000000002</v>
      </c>
      <c r="O105" s="105">
        <f>O103*10%</f>
        <v>0.11940928270042195</v>
      </c>
      <c r="P105" s="41">
        <f t="shared" si="41"/>
        <v>204.74632067510549</v>
      </c>
      <c r="Q105" s="105">
        <f>Q103*10%</f>
        <v>3.0865822784810128E-2</v>
      </c>
      <c r="R105" s="41">
        <f t="shared" si="42"/>
        <v>52.924391696202534</v>
      </c>
      <c r="S105" s="105">
        <f>S103*10%</f>
        <v>4.7493670886075961E-3</v>
      </c>
      <c r="T105" s="41">
        <f t="shared" si="43"/>
        <v>8.1435497721519017</v>
      </c>
      <c r="U105" s="105">
        <f>U103*10%</f>
        <v>2.1160337552742617E-2</v>
      </c>
      <c r="V105" s="45">
        <f t="shared" si="44"/>
        <v>36.282784388185654</v>
      </c>
      <c r="W105" s="104">
        <f>W103*10%</f>
        <v>0</v>
      </c>
      <c r="X105" s="41">
        <f t="shared" si="45"/>
        <v>0</v>
      </c>
      <c r="Y105" s="105">
        <f>Y103*10%</f>
        <v>2.2720675105485234E-2</v>
      </c>
      <c r="Z105" s="41">
        <f t="shared" si="46"/>
        <v>38.958232776371311</v>
      </c>
      <c r="AA105" s="105">
        <f>AA103*10%</f>
        <v>1.6453164556962028E-2</v>
      </c>
      <c r="AB105" s="41">
        <f t="shared" si="47"/>
        <v>28.211583139240513</v>
      </c>
      <c r="AC105" s="105">
        <f>AC103*10%</f>
        <v>8.4641350210970467E-2</v>
      </c>
      <c r="AD105" s="49">
        <f t="shared" si="48"/>
        <v>145.13113755274262</v>
      </c>
    </row>
    <row r="106" spans="1:30" ht="25.5" x14ac:dyDescent="0.25">
      <c r="A106" s="51" t="s">
        <v>98</v>
      </c>
      <c r="B106" s="106" t="s">
        <v>99</v>
      </c>
      <c r="C106" s="53">
        <v>6468.75</v>
      </c>
      <c r="D106" s="54">
        <f t="shared" si="31"/>
        <v>0.3</v>
      </c>
      <c r="E106" s="107">
        <f t="shared" si="32"/>
        <v>0.11940928270042195</v>
      </c>
      <c r="F106" s="53">
        <f t="shared" si="33"/>
        <v>772.42879746835445</v>
      </c>
      <c r="G106" s="108">
        <f t="shared" si="34"/>
        <v>5.3586497890295362E-2</v>
      </c>
      <c r="H106" s="53">
        <f t="shared" si="35"/>
        <v>346.63765822784814</v>
      </c>
      <c r="I106" s="108">
        <f t="shared" si="36"/>
        <v>2.1202531645569622E-2</v>
      </c>
      <c r="J106" s="53">
        <f t="shared" si="37"/>
        <v>137.15387658227849</v>
      </c>
      <c r="K106" s="108">
        <f t="shared" si="38"/>
        <v>0.10580168776371308</v>
      </c>
      <c r="L106" s="57">
        <f t="shared" si="39"/>
        <v>684.40466772151899</v>
      </c>
      <c r="M106" s="46">
        <f t="shared" si="40"/>
        <v>0.3</v>
      </c>
      <c r="N106" s="47">
        <f t="shared" si="40"/>
        <v>1940.6250000000002</v>
      </c>
      <c r="O106" s="109">
        <f>O105</f>
        <v>0.11940928270042195</v>
      </c>
      <c r="P106" s="53">
        <f t="shared" si="41"/>
        <v>772.42879746835445</v>
      </c>
      <c r="Q106" s="110">
        <f>Q105</f>
        <v>3.0865822784810128E-2</v>
      </c>
      <c r="R106" s="53">
        <f t="shared" si="42"/>
        <v>199.66329113924053</v>
      </c>
      <c r="S106" s="110">
        <f>S105</f>
        <v>4.7493670886075961E-3</v>
      </c>
      <c r="T106" s="53">
        <f t="shared" si="43"/>
        <v>30.722468354430386</v>
      </c>
      <c r="U106" s="110">
        <f>U105</f>
        <v>2.1160337552742617E-2</v>
      </c>
      <c r="V106" s="57">
        <f t="shared" si="44"/>
        <v>136.88093354430382</v>
      </c>
      <c r="W106" s="109">
        <f>W105</f>
        <v>0</v>
      </c>
      <c r="X106" s="53">
        <f t="shared" si="45"/>
        <v>0</v>
      </c>
      <c r="Y106" s="110">
        <f>Y105</f>
        <v>2.2720675105485234E-2</v>
      </c>
      <c r="Z106" s="53">
        <f t="shared" si="46"/>
        <v>146.97436708860761</v>
      </c>
      <c r="AA106" s="110">
        <f>AA105</f>
        <v>1.6453164556962028E-2</v>
      </c>
      <c r="AB106" s="53">
        <f t="shared" si="47"/>
        <v>106.43140822784812</v>
      </c>
      <c r="AC106" s="110">
        <f>AC105</f>
        <v>8.4641350210970467E-2</v>
      </c>
      <c r="AD106" s="60">
        <f t="shared" si="48"/>
        <v>547.52373417721526</v>
      </c>
    </row>
    <row r="107" spans="1:30" x14ac:dyDescent="0.25">
      <c r="A107" s="51" t="s">
        <v>102</v>
      </c>
      <c r="B107" s="106" t="s">
        <v>103</v>
      </c>
      <c r="C107" s="53">
        <v>4398.75</v>
      </c>
      <c r="D107" s="54">
        <f t="shared" si="31"/>
        <v>0.3</v>
      </c>
      <c r="E107" s="107">
        <f t="shared" si="32"/>
        <v>0.11940928270042195</v>
      </c>
      <c r="F107" s="53">
        <f t="shared" si="33"/>
        <v>525.25158227848101</v>
      </c>
      <c r="G107" s="108">
        <f t="shared" si="34"/>
        <v>5.3586497890295362E-2</v>
      </c>
      <c r="H107" s="53">
        <f t="shared" si="35"/>
        <v>235.71360759493672</v>
      </c>
      <c r="I107" s="108">
        <f t="shared" si="36"/>
        <v>2.1202531645569622E-2</v>
      </c>
      <c r="J107" s="53">
        <f t="shared" si="37"/>
        <v>93.264636075949369</v>
      </c>
      <c r="K107" s="108">
        <f t="shared" si="38"/>
        <v>0.10580168776371308</v>
      </c>
      <c r="L107" s="57">
        <f t="shared" si="39"/>
        <v>465.39517405063293</v>
      </c>
      <c r="M107" s="46">
        <f t="shared" si="40"/>
        <v>0.3</v>
      </c>
      <c r="N107" s="47">
        <f t="shared" si="40"/>
        <v>1319.625</v>
      </c>
      <c r="O107" s="109">
        <f>O105</f>
        <v>0.11940928270042195</v>
      </c>
      <c r="P107" s="53">
        <f t="shared" si="41"/>
        <v>525.25158227848101</v>
      </c>
      <c r="Q107" s="110">
        <f>Q105</f>
        <v>3.0865822784810128E-2</v>
      </c>
      <c r="R107" s="53">
        <f t="shared" si="42"/>
        <v>135.77103797468354</v>
      </c>
      <c r="S107" s="110">
        <f>S105</f>
        <v>4.7493670886075961E-3</v>
      </c>
      <c r="T107" s="53">
        <f t="shared" si="43"/>
        <v>20.891278481012662</v>
      </c>
      <c r="U107" s="110">
        <f>U105</f>
        <v>2.1160337552742617E-2</v>
      </c>
      <c r="V107" s="57">
        <f t="shared" si="44"/>
        <v>93.079034810126586</v>
      </c>
      <c r="W107" s="109">
        <f>W105</f>
        <v>0</v>
      </c>
      <c r="X107" s="53">
        <f t="shared" si="45"/>
        <v>0</v>
      </c>
      <c r="Y107" s="110">
        <f>Y105</f>
        <v>2.2720675105485234E-2</v>
      </c>
      <c r="Z107" s="53">
        <f t="shared" si="46"/>
        <v>99.942569620253181</v>
      </c>
      <c r="AA107" s="110">
        <f>AA105</f>
        <v>1.6453164556962028E-2</v>
      </c>
      <c r="AB107" s="53">
        <f t="shared" si="47"/>
        <v>72.373357594936721</v>
      </c>
      <c r="AC107" s="110">
        <f>AC105</f>
        <v>8.4641350210970467E-2</v>
      </c>
      <c r="AD107" s="60">
        <f t="shared" si="48"/>
        <v>372.31613924050635</v>
      </c>
    </row>
    <row r="108" spans="1:30" s="69" customFormat="1" ht="25.5" x14ac:dyDescent="0.25">
      <c r="A108" s="39" t="s">
        <v>111</v>
      </c>
      <c r="B108" s="111" t="s">
        <v>112</v>
      </c>
      <c r="C108" s="41">
        <v>462.95</v>
      </c>
      <c r="D108" s="112">
        <f t="shared" si="31"/>
        <v>0.3</v>
      </c>
      <c r="E108" s="104">
        <f t="shared" ref="E108" si="86">SUM(O108,W108)</f>
        <v>0.11940928270042195</v>
      </c>
      <c r="F108" s="41">
        <f t="shared" ref="F108" si="87">C108*E108</f>
        <v>55.28052742616034</v>
      </c>
      <c r="G108" s="105">
        <f t="shared" ref="G108" si="88">SUM(Q108,Y108)</f>
        <v>5.3586497890295362E-2</v>
      </c>
      <c r="H108" s="41">
        <f t="shared" ref="H108" si="89">C108*G108</f>
        <v>24.807869198312236</v>
      </c>
      <c r="I108" s="105">
        <f t="shared" ref="I108" si="90">SUM(S108,AA108)</f>
        <v>2.1202531645569622E-2</v>
      </c>
      <c r="J108" s="41">
        <f t="shared" ref="J108" si="91">C108*I108</f>
        <v>9.815712025316456</v>
      </c>
      <c r="K108" s="105">
        <f t="shared" ref="K108" si="92">SUM(U108,AC108)</f>
        <v>0.10580168776371308</v>
      </c>
      <c r="L108" s="45">
        <f t="shared" ref="L108" si="93">C108*K108</f>
        <v>48.980891350210975</v>
      </c>
      <c r="M108" s="46">
        <f t="shared" si="40"/>
        <v>0.3</v>
      </c>
      <c r="N108" s="47">
        <f t="shared" si="40"/>
        <v>138.88500000000002</v>
      </c>
      <c r="O108" s="113">
        <f>O103*10%</f>
        <v>0.11940928270042195</v>
      </c>
      <c r="P108" s="41">
        <f t="shared" si="41"/>
        <v>55.28052742616034</v>
      </c>
      <c r="Q108" s="114">
        <f>Q103*10%</f>
        <v>3.0865822784810128E-2</v>
      </c>
      <c r="R108" s="41">
        <f t="shared" si="42"/>
        <v>14.289332658227849</v>
      </c>
      <c r="S108" s="114">
        <f>S103*10%</f>
        <v>4.7493670886075961E-3</v>
      </c>
      <c r="T108" s="41">
        <f t="shared" si="43"/>
        <v>2.1987194936708865</v>
      </c>
      <c r="U108" s="114">
        <f>U103*10%</f>
        <v>2.1160337552742617E-2</v>
      </c>
      <c r="V108" s="45">
        <f t="shared" si="44"/>
        <v>9.7961782700421942</v>
      </c>
      <c r="W108" s="113">
        <f>W103*10%</f>
        <v>0</v>
      </c>
      <c r="X108" s="41">
        <f t="shared" si="45"/>
        <v>0</v>
      </c>
      <c r="Y108" s="114">
        <f>Y103*10%</f>
        <v>2.2720675105485234E-2</v>
      </c>
      <c r="Z108" s="41">
        <f t="shared" si="46"/>
        <v>10.518536540084389</v>
      </c>
      <c r="AA108" s="114">
        <f>AA103*10%</f>
        <v>1.6453164556962028E-2</v>
      </c>
      <c r="AB108" s="41">
        <f t="shared" si="47"/>
        <v>7.6169925316455709</v>
      </c>
      <c r="AC108" s="114">
        <f>AC103*10%</f>
        <v>8.4641350210970467E-2</v>
      </c>
      <c r="AD108" s="49">
        <f t="shared" si="48"/>
        <v>39.184713080168777</v>
      </c>
    </row>
    <row r="109" spans="1:30" s="50" customFormat="1" ht="25.5" x14ac:dyDescent="0.25">
      <c r="A109" s="103" t="s">
        <v>113</v>
      </c>
      <c r="B109" s="40" t="s">
        <v>114</v>
      </c>
      <c r="C109" s="41">
        <v>58.62</v>
      </c>
      <c r="D109" s="42">
        <f t="shared" si="31"/>
        <v>6.0000000000000009</v>
      </c>
      <c r="E109" s="104">
        <f t="shared" si="32"/>
        <v>2.388185654008439</v>
      </c>
      <c r="F109" s="41">
        <f t="shared" si="33"/>
        <v>139.9954430379747</v>
      </c>
      <c r="G109" s="105">
        <f t="shared" si="34"/>
        <v>1.0717299578059072</v>
      </c>
      <c r="H109" s="41">
        <f t="shared" si="35"/>
        <v>62.824810126582278</v>
      </c>
      <c r="I109" s="105">
        <f t="shared" si="36"/>
        <v>0.42405063291139244</v>
      </c>
      <c r="J109" s="41">
        <f t="shared" si="37"/>
        <v>24.857848101265823</v>
      </c>
      <c r="K109" s="105">
        <f t="shared" si="38"/>
        <v>2.1160337552742616</v>
      </c>
      <c r="L109" s="45">
        <f t="shared" si="39"/>
        <v>124.04189873417721</v>
      </c>
      <c r="M109" s="46">
        <f t="shared" si="40"/>
        <v>6</v>
      </c>
      <c r="N109" s="47">
        <f t="shared" si="40"/>
        <v>351.72</v>
      </c>
      <c r="O109" s="113">
        <f>O103*2</f>
        <v>2.388185654008439</v>
      </c>
      <c r="P109" s="41">
        <f t="shared" si="41"/>
        <v>139.9954430379747</v>
      </c>
      <c r="Q109" s="105">
        <f>Q103*2</f>
        <v>0.61731645569620253</v>
      </c>
      <c r="R109" s="41">
        <f t="shared" si="42"/>
        <v>36.187090632911392</v>
      </c>
      <c r="S109" s="105">
        <f>S103*2</f>
        <v>9.4987341772151915E-2</v>
      </c>
      <c r="T109" s="41">
        <f t="shared" si="43"/>
        <v>5.5681579746835448</v>
      </c>
      <c r="U109" s="105">
        <f>U103*2</f>
        <v>0.42320675105485234</v>
      </c>
      <c r="V109" s="45">
        <f t="shared" si="44"/>
        <v>24.808379746835442</v>
      </c>
      <c r="W109" s="104">
        <f>W103*2</f>
        <v>0</v>
      </c>
      <c r="X109" s="41">
        <f t="shared" si="45"/>
        <v>0</v>
      </c>
      <c r="Y109" s="105">
        <f>Y103*2</f>
        <v>0.45441350210970466</v>
      </c>
      <c r="Z109" s="41">
        <f t="shared" si="46"/>
        <v>26.637719493670886</v>
      </c>
      <c r="AA109" s="105">
        <f>AA103*2</f>
        <v>0.32906329113924054</v>
      </c>
      <c r="AB109" s="41">
        <f t="shared" si="47"/>
        <v>19.289690126582279</v>
      </c>
      <c r="AC109" s="105">
        <f>AC103*2</f>
        <v>1.6928270042194093</v>
      </c>
      <c r="AD109" s="49">
        <f t="shared" si="48"/>
        <v>99.233518987341768</v>
      </c>
    </row>
    <row r="110" spans="1:30" s="12" customFormat="1" x14ac:dyDescent="0.25">
      <c r="A110" s="51" t="s">
        <v>34</v>
      </c>
      <c r="B110" s="106" t="s">
        <v>35</v>
      </c>
      <c r="C110" s="53">
        <v>20.13</v>
      </c>
      <c r="D110" s="54">
        <f t="shared" si="31"/>
        <v>6.0000000000000009</v>
      </c>
      <c r="E110" s="107">
        <f t="shared" si="32"/>
        <v>2.388185654008439</v>
      </c>
      <c r="F110" s="53">
        <f t="shared" si="33"/>
        <v>48.074177215189877</v>
      </c>
      <c r="G110" s="108">
        <f t="shared" si="34"/>
        <v>1.0717299578059072</v>
      </c>
      <c r="H110" s="53">
        <f t="shared" si="35"/>
        <v>21.573924050632911</v>
      </c>
      <c r="I110" s="108">
        <f t="shared" si="36"/>
        <v>0.42405063291139244</v>
      </c>
      <c r="J110" s="53">
        <f t="shared" si="37"/>
        <v>8.5361392405063299</v>
      </c>
      <c r="K110" s="108">
        <f t="shared" si="38"/>
        <v>2.1160337552742616</v>
      </c>
      <c r="L110" s="57">
        <f t="shared" si="39"/>
        <v>42.595759493670883</v>
      </c>
      <c r="M110" s="46">
        <f t="shared" si="40"/>
        <v>6</v>
      </c>
      <c r="N110" s="47">
        <f t="shared" si="40"/>
        <v>120.78</v>
      </c>
      <c r="O110" s="109">
        <f>O109</f>
        <v>2.388185654008439</v>
      </c>
      <c r="P110" s="53">
        <f t="shared" si="41"/>
        <v>48.074177215189877</v>
      </c>
      <c r="Q110" s="110">
        <f>Q109</f>
        <v>0.61731645569620253</v>
      </c>
      <c r="R110" s="53">
        <f t="shared" si="42"/>
        <v>12.426580253164556</v>
      </c>
      <c r="S110" s="110">
        <f>S109</f>
        <v>9.4987341772151915E-2</v>
      </c>
      <c r="T110" s="53">
        <f t="shared" si="43"/>
        <v>1.912095189873418</v>
      </c>
      <c r="U110" s="110">
        <f>U109</f>
        <v>0.42320675105485234</v>
      </c>
      <c r="V110" s="57">
        <f t="shared" si="44"/>
        <v>8.5191518987341777</v>
      </c>
      <c r="W110" s="109">
        <f>W109</f>
        <v>0</v>
      </c>
      <c r="X110" s="53">
        <f t="shared" si="45"/>
        <v>0</v>
      </c>
      <c r="Y110" s="110">
        <f>Y109</f>
        <v>0.45441350210970466</v>
      </c>
      <c r="Z110" s="53">
        <f t="shared" si="46"/>
        <v>9.1473437974683538</v>
      </c>
      <c r="AA110" s="110">
        <f>AA109</f>
        <v>0.32906329113924054</v>
      </c>
      <c r="AB110" s="53">
        <f t="shared" si="47"/>
        <v>6.6240440506329117</v>
      </c>
      <c r="AC110" s="110">
        <f>AC109</f>
        <v>1.6928270042194093</v>
      </c>
      <c r="AD110" s="60">
        <f t="shared" si="48"/>
        <v>34.076607594936711</v>
      </c>
    </row>
    <row r="111" spans="1:30" s="12" customFormat="1" x14ac:dyDescent="0.25">
      <c r="A111" s="51" t="s">
        <v>26</v>
      </c>
      <c r="B111" s="106" t="s">
        <v>27</v>
      </c>
      <c r="C111" s="53">
        <v>26.25</v>
      </c>
      <c r="D111" s="54">
        <f t="shared" si="31"/>
        <v>6.0000000000000009</v>
      </c>
      <c r="E111" s="107">
        <f t="shared" si="32"/>
        <v>2.388185654008439</v>
      </c>
      <c r="F111" s="53">
        <f t="shared" si="33"/>
        <v>62.689873417721522</v>
      </c>
      <c r="G111" s="108">
        <f t="shared" si="34"/>
        <v>1.0717299578059072</v>
      </c>
      <c r="H111" s="53">
        <f t="shared" si="35"/>
        <v>28.132911392405063</v>
      </c>
      <c r="I111" s="108">
        <f t="shared" si="36"/>
        <v>0.42405063291139244</v>
      </c>
      <c r="J111" s="53">
        <f t="shared" si="37"/>
        <v>11.131329113924052</v>
      </c>
      <c r="K111" s="108">
        <f t="shared" si="38"/>
        <v>2.1160337552742616</v>
      </c>
      <c r="L111" s="57">
        <f t="shared" si="39"/>
        <v>55.545886075949369</v>
      </c>
      <c r="M111" s="46">
        <f t="shared" si="40"/>
        <v>6</v>
      </c>
      <c r="N111" s="47">
        <f t="shared" si="40"/>
        <v>157.5</v>
      </c>
      <c r="O111" s="109">
        <f>O109</f>
        <v>2.388185654008439</v>
      </c>
      <c r="P111" s="53">
        <f t="shared" si="41"/>
        <v>62.689873417721522</v>
      </c>
      <c r="Q111" s="110">
        <f>Q110</f>
        <v>0.61731645569620253</v>
      </c>
      <c r="R111" s="53">
        <f t="shared" si="42"/>
        <v>16.204556962025315</v>
      </c>
      <c r="S111" s="110">
        <f>S110</f>
        <v>9.4987341772151915E-2</v>
      </c>
      <c r="T111" s="53">
        <f t="shared" si="43"/>
        <v>2.4934177215189877</v>
      </c>
      <c r="U111" s="110">
        <f>U110</f>
        <v>0.42320675105485234</v>
      </c>
      <c r="V111" s="57">
        <f t="shared" si="44"/>
        <v>11.109177215189874</v>
      </c>
      <c r="W111" s="109">
        <f>W110</f>
        <v>0</v>
      </c>
      <c r="X111" s="53">
        <f t="shared" si="45"/>
        <v>0</v>
      </c>
      <c r="Y111" s="110">
        <f>Y110</f>
        <v>0.45441350210970466</v>
      </c>
      <c r="Z111" s="53">
        <f t="shared" si="46"/>
        <v>11.928354430379747</v>
      </c>
      <c r="AA111" s="110">
        <f>AA110</f>
        <v>0.32906329113924054</v>
      </c>
      <c r="AB111" s="53">
        <f t="shared" si="47"/>
        <v>8.6379113924050639</v>
      </c>
      <c r="AC111" s="110">
        <f>AC110</f>
        <v>1.6928270042194093</v>
      </c>
      <c r="AD111" s="60">
        <f t="shared" si="48"/>
        <v>44.436708860759495</v>
      </c>
    </row>
    <row r="112" spans="1:30" s="12" customFormat="1" x14ac:dyDescent="0.25">
      <c r="A112" s="51" t="s">
        <v>36</v>
      </c>
      <c r="B112" s="106" t="s">
        <v>37</v>
      </c>
      <c r="C112" s="53">
        <v>20.13</v>
      </c>
      <c r="D112" s="54">
        <f t="shared" si="31"/>
        <v>6.0000000000000009</v>
      </c>
      <c r="E112" s="107">
        <f t="shared" si="32"/>
        <v>2.388185654008439</v>
      </c>
      <c r="F112" s="53">
        <f t="shared" si="33"/>
        <v>48.074177215189877</v>
      </c>
      <c r="G112" s="108">
        <f t="shared" si="34"/>
        <v>1.0717299578059072</v>
      </c>
      <c r="H112" s="53">
        <f t="shared" si="35"/>
        <v>21.573924050632911</v>
      </c>
      <c r="I112" s="108">
        <f t="shared" si="36"/>
        <v>0.42405063291139244</v>
      </c>
      <c r="J112" s="53">
        <f t="shared" si="37"/>
        <v>8.5361392405063299</v>
      </c>
      <c r="K112" s="108">
        <f t="shared" si="38"/>
        <v>2.1160337552742616</v>
      </c>
      <c r="L112" s="57">
        <f t="shared" si="39"/>
        <v>42.595759493670883</v>
      </c>
      <c r="M112" s="46">
        <f t="shared" si="40"/>
        <v>6</v>
      </c>
      <c r="N112" s="47">
        <f t="shared" si="40"/>
        <v>120.78</v>
      </c>
      <c r="O112" s="109">
        <f>O109</f>
        <v>2.388185654008439</v>
      </c>
      <c r="P112" s="53">
        <f t="shared" si="41"/>
        <v>48.074177215189877</v>
      </c>
      <c r="Q112" s="110">
        <f>Q111</f>
        <v>0.61731645569620253</v>
      </c>
      <c r="R112" s="53">
        <f t="shared" si="42"/>
        <v>12.426580253164556</v>
      </c>
      <c r="S112" s="110">
        <f>S111</f>
        <v>9.4987341772151915E-2</v>
      </c>
      <c r="T112" s="53">
        <f t="shared" si="43"/>
        <v>1.912095189873418</v>
      </c>
      <c r="U112" s="110">
        <f>U111</f>
        <v>0.42320675105485234</v>
      </c>
      <c r="V112" s="57">
        <f t="shared" si="44"/>
        <v>8.5191518987341777</v>
      </c>
      <c r="W112" s="109">
        <f>W111</f>
        <v>0</v>
      </c>
      <c r="X112" s="53">
        <f t="shared" si="45"/>
        <v>0</v>
      </c>
      <c r="Y112" s="110">
        <f>Y111</f>
        <v>0.45441350210970466</v>
      </c>
      <c r="Z112" s="53">
        <f t="shared" si="46"/>
        <v>9.1473437974683538</v>
      </c>
      <c r="AA112" s="110">
        <f>AA111</f>
        <v>0.32906329113924054</v>
      </c>
      <c r="AB112" s="53">
        <f t="shared" si="47"/>
        <v>6.6240440506329117</v>
      </c>
      <c r="AC112" s="110">
        <f>AC111</f>
        <v>1.6928270042194093</v>
      </c>
      <c r="AD112" s="60">
        <f t="shared" si="48"/>
        <v>34.076607594936711</v>
      </c>
    </row>
    <row r="113" spans="1:30" s="12" customFormat="1" x14ac:dyDescent="0.25">
      <c r="A113" s="51" t="s">
        <v>57</v>
      </c>
      <c r="B113" s="106" t="s">
        <v>58</v>
      </c>
      <c r="C113" s="53">
        <v>4.1100000000000003</v>
      </c>
      <c r="D113" s="54">
        <f t="shared" si="31"/>
        <v>6.0000000000000009</v>
      </c>
      <c r="E113" s="107">
        <f t="shared" si="32"/>
        <v>2.388185654008439</v>
      </c>
      <c r="F113" s="53">
        <f t="shared" si="33"/>
        <v>9.8154430379746849</v>
      </c>
      <c r="G113" s="108">
        <f t="shared" si="34"/>
        <v>1.0717299578059072</v>
      </c>
      <c r="H113" s="53">
        <f t="shared" si="35"/>
        <v>4.4048101265822792</v>
      </c>
      <c r="I113" s="108">
        <f t="shared" si="36"/>
        <v>0.42405063291139244</v>
      </c>
      <c r="J113" s="53">
        <f t="shared" si="37"/>
        <v>1.742848101265823</v>
      </c>
      <c r="K113" s="108">
        <f t="shared" si="38"/>
        <v>2.1160337552742616</v>
      </c>
      <c r="L113" s="57">
        <f t="shared" si="39"/>
        <v>8.6968987341772159</v>
      </c>
      <c r="M113" s="46">
        <f t="shared" si="40"/>
        <v>6</v>
      </c>
      <c r="N113" s="47">
        <f t="shared" si="40"/>
        <v>24.660000000000004</v>
      </c>
      <c r="O113" s="109">
        <f>O109</f>
        <v>2.388185654008439</v>
      </c>
      <c r="P113" s="53">
        <f t="shared" si="41"/>
        <v>9.8154430379746849</v>
      </c>
      <c r="Q113" s="110">
        <f>Q112</f>
        <v>0.61731645569620253</v>
      </c>
      <c r="R113" s="53">
        <f t="shared" si="42"/>
        <v>2.5371706329113928</v>
      </c>
      <c r="S113" s="110">
        <f>S112</f>
        <v>9.4987341772151915E-2</v>
      </c>
      <c r="T113" s="53">
        <f t="shared" si="43"/>
        <v>0.39039797468354442</v>
      </c>
      <c r="U113" s="110">
        <f>U112</f>
        <v>0.42320675105485234</v>
      </c>
      <c r="V113" s="57">
        <f t="shared" si="44"/>
        <v>1.7393797468354433</v>
      </c>
      <c r="W113" s="109">
        <f>W112</f>
        <v>0</v>
      </c>
      <c r="X113" s="53">
        <f t="shared" si="45"/>
        <v>0</v>
      </c>
      <c r="Y113" s="110">
        <f>Y112</f>
        <v>0.45441350210970466</v>
      </c>
      <c r="Z113" s="53">
        <f t="shared" si="46"/>
        <v>1.8676394936708862</v>
      </c>
      <c r="AA113" s="110">
        <f>AA112</f>
        <v>0.32906329113924054</v>
      </c>
      <c r="AB113" s="53">
        <f t="shared" si="47"/>
        <v>1.3524501265822788</v>
      </c>
      <c r="AC113" s="110">
        <f>AC112</f>
        <v>1.6928270042194093</v>
      </c>
      <c r="AD113" s="60">
        <f t="shared" si="48"/>
        <v>6.9575189873417731</v>
      </c>
    </row>
    <row r="114" spans="1:30" s="50" customFormat="1" ht="13.5" thickBot="1" x14ac:dyDescent="0.3">
      <c r="A114" s="72" t="s">
        <v>91</v>
      </c>
      <c r="B114" s="73" t="s">
        <v>92</v>
      </c>
      <c r="C114" s="74">
        <f>C82</f>
        <v>10.9</v>
      </c>
      <c r="D114" s="115">
        <f t="shared" si="31"/>
        <v>192.77848101265823</v>
      </c>
      <c r="E114" s="75">
        <f t="shared" si="32"/>
        <v>114.63291139240508</v>
      </c>
      <c r="F114" s="74">
        <f t="shared" si="33"/>
        <v>1249.4987341772153</v>
      </c>
      <c r="G114" s="76">
        <f t="shared" si="34"/>
        <v>51.443037974683548</v>
      </c>
      <c r="H114" s="74">
        <f t="shared" si="35"/>
        <v>560.72911392405069</v>
      </c>
      <c r="I114" s="76">
        <f t="shared" si="36"/>
        <v>20.354430379746837</v>
      </c>
      <c r="J114" s="74">
        <f t="shared" si="37"/>
        <v>221.86329113924054</v>
      </c>
      <c r="K114" s="76">
        <f t="shared" si="38"/>
        <v>6.3481012658227858</v>
      </c>
      <c r="L114" s="77">
        <f t="shared" si="39"/>
        <v>69.194303797468365</v>
      </c>
      <c r="M114" s="78">
        <f t="shared" si="40"/>
        <v>192.77848101265826</v>
      </c>
      <c r="N114" s="79">
        <f t="shared" si="40"/>
        <v>2101.2854430379748</v>
      </c>
      <c r="O114" s="80">
        <f>O103*96</f>
        <v>114.63291139240508</v>
      </c>
      <c r="P114" s="74">
        <f>O114*C114</f>
        <v>1249.4987341772153</v>
      </c>
      <c r="Q114" s="76">
        <f>Q103*96</f>
        <v>29.631189873417721</v>
      </c>
      <c r="R114" s="74">
        <f>Q114*C114</f>
        <v>322.9799696202532</v>
      </c>
      <c r="S114" s="76">
        <f>S103*96</f>
        <v>4.5593924050632921</v>
      </c>
      <c r="T114" s="74">
        <f>S114*C114</f>
        <v>49.697377215189888</v>
      </c>
      <c r="U114" s="76">
        <f>U103*6</f>
        <v>1.2696202531645571</v>
      </c>
      <c r="V114" s="81">
        <f>U114*C114</f>
        <v>13.838860759493672</v>
      </c>
      <c r="W114" s="75">
        <f>W103*96</f>
        <v>0</v>
      </c>
      <c r="X114" s="74">
        <f>W114*C114</f>
        <v>0</v>
      </c>
      <c r="Y114" s="76">
        <f>Y103*96</f>
        <v>21.811848101265824</v>
      </c>
      <c r="Z114" s="74">
        <f>Y114*C114</f>
        <v>237.74914430379749</v>
      </c>
      <c r="AA114" s="76">
        <f>AA103*96</f>
        <v>15.795037974683545</v>
      </c>
      <c r="AB114" s="74">
        <f>AA114*C114</f>
        <v>172.16591392405064</v>
      </c>
      <c r="AC114" s="76">
        <f>AC103*6</f>
        <v>5.0784810126582283</v>
      </c>
      <c r="AD114" s="81">
        <f>AC114*C114</f>
        <v>55.355443037974688</v>
      </c>
    </row>
    <row r="115" spans="1:30" ht="13.5" thickBot="1" x14ac:dyDescent="0.3">
      <c r="A115" s="241" t="s">
        <v>19</v>
      </c>
      <c r="B115" s="242"/>
      <c r="C115" s="91"/>
      <c r="D115" s="116"/>
      <c r="E115" s="117">
        <f t="shared" ref="E115:L115" si="94">SUM(E90:E114)</f>
        <v>140.18649789029539</v>
      </c>
      <c r="F115" s="85">
        <f t="shared" si="94"/>
        <v>67253.554105485266</v>
      </c>
      <c r="G115" s="117">
        <f t="shared" si="94"/>
        <v>62.683341772151906</v>
      </c>
      <c r="H115" s="85">
        <f t="shared" si="94"/>
        <v>24301.948890295367</v>
      </c>
      <c r="I115" s="117">
        <f t="shared" si="94"/>
        <v>24.727240506329117</v>
      </c>
      <c r="J115" s="85">
        <f t="shared" si="94"/>
        <v>7684.408313291141</v>
      </c>
      <c r="K115" s="117">
        <f t="shared" si="94"/>
        <v>28.143248945147683</v>
      </c>
      <c r="L115" s="85">
        <f t="shared" si="94"/>
        <v>36650.636754219398</v>
      </c>
      <c r="M115" s="118">
        <f t="shared" si="40"/>
        <v>255.7403291139241</v>
      </c>
      <c r="N115" s="119">
        <f t="shared" si="40"/>
        <v>135890.54806329118</v>
      </c>
      <c r="O115" s="116">
        <f t="shared" ref="O115:AD115" si="95">SUM(O90:O114)</f>
        <v>140.18649789029539</v>
      </c>
      <c r="P115" s="91">
        <f t="shared" si="95"/>
        <v>9554.1767215189884</v>
      </c>
      <c r="Q115" s="116">
        <f t="shared" si="95"/>
        <v>36.236475949367083</v>
      </c>
      <c r="R115" s="91">
        <f t="shared" si="95"/>
        <v>2469.6365213164559</v>
      </c>
      <c r="S115" s="116">
        <f t="shared" si="95"/>
        <v>5.5757569620253182</v>
      </c>
      <c r="T115" s="91">
        <f t="shared" si="95"/>
        <v>380.00640698734179</v>
      </c>
      <c r="U115" s="116">
        <f t="shared" si="95"/>
        <v>5.7979324894514779</v>
      </c>
      <c r="V115" s="91">
        <f t="shared" si="95"/>
        <v>1485.498228481013</v>
      </c>
      <c r="W115" s="116">
        <f t="shared" si="95"/>
        <v>0</v>
      </c>
      <c r="X115" s="91">
        <f t="shared" si="95"/>
        <v>0</v>
      </c>
      <c r="Y115" s="116">
        <f t="shared" si="95"/>
        <v>26.446865822784812</v>
      </c>
      <c r="Z115" s="91">
        <f t="shared" si="95"/>
        <v>1428.3445559831227</v>
      </c>
      <c r="AA115" s="116">
        <f t="shared" si="95"/>
        <v>19.151483544303797</v>
      </c>
      <c r="AB115" s="91">
        <f t="shared" si="95"/>
        <v>1034.3349356708864</v>
      </c>
      <c r="AC115" s="116">
        <f t="shared" si="95"/>
        <v>22.345316455696207</v>
      </c>
      <c r="AD115" s="95">
        <f t="shared" si="95"/>
        <v>4490.681538396625</v>
      </c>
    </row>
    <row r="116" spans="1:30" s="13" customFormat="1" x14ac:dyDescent="0.25">
      <c r="C116" s="17"/>
      <c r="D116" s="17"/>
      <c r="E116" s="17"/>
      <c r="O116" s="120"/>
      <c r="Q116" s="120"/>
      <c r="S116" s="17"/>
      <c r="U116" s="120"/>
      <c r="W116" s="120"/>
      <c r="Y116" s="120"/>
      <c r="AA116" s="120"/>
      <c r="AC116" s="120"/>
    </row>
    <row r="117" spans="1:30" s="13" customFormat="1" x14ac:dyDescent="0.25">
      <c r="C117" s="17"/>
      <c r="D117" s="17"/>
      <c r="E117" s="17"/>
      <c r="O117" s="17"/>
      <c r="Q117" s="17"/>
      <c r="S117" s="17"/>
      <c r="U117" s="120"/>
      <c r="W117" s="17"/>
      <c r="Y117" s="120"/>
      <c r="AA117" s="17"/>
      <c r="AC117" s="17"/>
    </row>
    <row r="118" spans="1:30" s="13" customFormat="1" x14ac:dyDescent="0.25">
      <c r="C118" s="17"/>
      <c r="D118" s="17"/>
      <c r="E118" s="17"/>
      <c r="O118" s="17"/>
      <c r="Q118" s="17"/>
      <c r="S118" s="17"/>
      <c r="U118" s="17"/>
      <c r="W118" s="17"/>
      <c r="Y118" s="17"/>
      <c r="AA118" s="17"/>
      <c r="AC118" s="17"/>
    </row>
    <row r="119" spans="1:30" s="12" customFormat="1" x14ac:dyDescent="0.25">
      <c r="B119" s="121"/>
      <c r="C119" s="122"/>
      <c r="D119" s="123"/>
      <c r="E119" s="124"/>
      <c r="O119" s="124"/>
      <c r="Q119" s="124"/>
      <c r="S119" s="124"/>
      <c r="U119" s="124"/>
      <c r="W119" s="124"/>
      <c r="Y119" s="124"/>
      <c r="AA119" s="124"/>
      <c r="AC119" s="124"/>
    </row>
    <row r="120" spans="1:30" s="12" customFormat="1" x14ac:dyDescent="0.25">
      <c r="B120" s="121"/>
      <c r="C120" s="122"/>
      <c r="D120" s="123"/>
      <c r="E120" s="124"/>
      <c r="O120" s="124"/>
      <c r="Q120" s="124"/>
      <c r="S120" s="124"/>
      <c r="U120" s="124"/>
      <c r="W120" s="124"/>
      <c r="Y120" s="124"/>
      <c r="AA120" s="124"/>
      <c r="AC120" s="124"/>
    </row>
    <row r="121" spans="1:30" ht="25.5" customHeight="1" x14ac:dyDescent="0.25">
      <c r="A121" s="181" t="s">
        <v>121</v>
      </c>
      <c r="B121" s="181"/>
      <c r="C121" s="181"/>
      <c r="D121" s="181"/>
      <c r="E121" s="181"/>
      <c r="F121" s="181"/>
      <c r="G121" s="5"/>
      <c r="H121" s="5"/>
    </row>
    <row r="122" spans="1:30" ht="25.5" customHeight="1" x14ac:dyDescent="0.25">
      <c r="A122" s="182" t="s">
        <v>151</v>
      </c>
      <c r="B122" s="182" t="s">
        <v>152</v>
      </c>
      <c r="C122" s="182" t="s">
        <v>21</v>
      </c>
      <c r="D122" s="182" t="s">
        <v>18</v>
      </c>
      <c r="E122" s="182" t="s">
        <v>19</v>
      </c>
      <c r="F122" s="182"/>
      <c r="G122" s="5"/>
      <c r="H122" s="5"/>
    </row>
    <row r="123" spans="1:30" x14ac:dyDescent="0.25">
      <c r="A123" s="182"/>
      <c r="B123" s="182"/>
      <c r="C123" s="182"/>
      <c r="D123" s="182"/>
      <c r="E123" s="1" t="s">
        <v>122</v>
      </c>
      <c r="F123" s="1" t="s">
        <v>23</v>
      </c>
      <c r="G123" s="5"/>
      <c r="H123" s="5"/>
    </row>
    <row r="124" spans="1:30" ht="25.5" x14ac:dyDescent="0.25">
      <c r="A124" s="2" t="s">
        <v>124</v>
      </c>
      <c r="B124" s="2" t="s">
        <v>123</v>
      </c>
      <c r="C124" s="9">
        <v>295.08999999999997</v>
      </c>
      <c r="D124" s="174"/>
      <c r="E124" s="3">
        <f>D124</f>
        <v>0</v>
      </c>
      <c r="F124" s="9">
        <f>E124*C124</f>
        <v>0</v>
      </c>
      <c r="G124" s="5"/>
      <c r="H124" s="5"/>
    </row>
    <row r="125" spans="1:30" ht="12.75" customHeight="1" x14ac:dyDescent="0.25">
      <c r="A125" s="2" t="s">
        <v>126</v>
      </c>
      <c r="B125" s="2" t="s">
        <v>125</v>
      </c>
      <c r="C125" s="9">
        <v>809.83</v>
      </c>
      <c r="D125" s="174"/>
      <c r="E125" s="3">
        <f>D125</f>
        <v>0</v>
      </c>
      <c r="F125" s="9">
        <f t="shared" ref="F125:F136" si="96">E125*C125</f>
        <v>0</v>
      </c>
      <c r="G125" s="5"/>
      <c r="H125" s="5"/>
    </row>
    <row r="126" spans="1:30" x14ac:dyDescent="0.25">
      <c r="A126" s="2" t="s">
        <v>128</v>
      </c>
      <c r="B126" s="2" t="s">
        <v>127</v>
      </c>
      <c r="C126" s="9">
        <v>676.26</v>
      </c>
      <c r="D126" s="174"/>
      <c r="E126" s="3">
        <f>D126</f>
        <v>0</v>
      </c>
      <c r="F126" s="9">
        <f t="shared" si="96"/>
        <v>0</v>
      </c>
      <c r="G126" s="5"/>
      <c r="H126" s="5"/>
    </row>
    <row r="127" spans="1:30" ht="12.75" customHeight="1" x14ac:dyDescent="0.25">
      <c r="A127" s="2" t="s">
        <v>130</v>
      </c>
      <c r="B127" s="2" t="s">
        <v>129</v>
      </c>
      <c r="C127" s="9">
        <v>812.17</v>
      </c>
      <c r="D127" s="174"/>
      <c r="E127" s="3">
        <f t="shared" ref="E127:E136" si="97">D127</f>
        <v>0</v>
      </c>
      <c r="F127" s="9">
        <f t="shared" si="96"/>
        <v>0</v>
      </c>
      <c r="G127" s="5"/>
      <c r="H127" s="5"/>
    </row>
    <row r="128" spans="1:30" ht="12.75" customHeight="1" x14ac:dyDescent="0.25">
      <c r="A128" s="2" t="s">
        <v>134</v>
      </c>
      <c r="B128" s="2" t="s">
        <v>133</v>
      </c>
      <c r="C128" s="9">
        <v>757.13</v>
      </c>
      <c r="D128" s="174"/>
      <c r="E128" s="3">
        <f t="shared" si="97"/>
        <v>0</v>
      </c>
      <c r="F128" s="9">
        <f t="shared" si="96"/>
        <v>0</v>
      </c>
      <c r="G128" s="5"/>
      <c r="H128" s="5"/>
    </row>
    <row r="129" spans="1:8" ht="12.75" customHeight="1" x14ac:dyDescent="0.25">
      <c r="A129" s="2" t="s">
        <v>136</v>
      </c>
      <c r="B129" s="2" t="s">
        <v>135</v>
      </c>
      <c r="C129" s="9">
        <v>483.55</v>
      </c>
      <c r="D129" s="174"/>
      <c r="E129" s="3">
        <f t="shared" si="97"/>
        <v>0</v>
      </c>
      <c r="F129" s="9">
        <f t="shared" si="96"/>
        <v>0</v>
      </c>
      <c r="G129" s="5"/>
      <c r="H129" s="5"/>
    </row>
    <row r="130" spans="1:8" x14ac:dyDescent="0.25">
      <c r="A130" s="2" t="s">
        <v>132</v>
      </c>
      <c r="B130" s="2" t="s">
        <v>131</v>
      </c>
      <c r="C130" s="9">
        <v>376.75</v>
      </c>
      <c r="D130" s="174"/>
      <c r="E130" s="3">
        <f t="shared" si="97"/>
        <v>0</v>
      </c>
      <c r="F130" s="9">
        <f t="shared" si="96"/>
        <v>0</v>
      </c>
      <c r="G130" s="5"/>
      <c r="H130" s="5"/>
    </row>
    <row r="131" spans="1:8" x14ac:dyDescent="0.25">
      <c r="A131" s="2" t="s">
        <v>138</v>
      </c>
      <c r="B131" s="2" t="s">
        <v>137</v>
      </c>
      <c r="C131" s="9">
        <v>807.15</v>
      </c>
      <c r="D131" s="174"/>
      <c r="E131" s="3">
        <f t="shared" si="97"/>
        <v>0</v>
      </c>
      <c r="F131" s="9">
        <f t="shared" si="96"/>
        <v>0</v>
      </c>
      <c r="G131" s="5"/>
      <c r="H131" s="5"/>
    </row>
    <row r="132" spans="1:8" ht="12.75" customHeight="1" x14ac:dyDescent="0.25">
      <c r="A132" s="2" t="s">
        <v>140</v>
      </c>
      <c r="B132" s="2" t="s">
        <v>139</v>
      </c>
      <c r="C132" s="9">
        <v>236.31</v>
      </c>
      <c r="D132" s="174"/>
      <c r="E132" s="3">
        <f t="shared" si="97"/>
        <v>0</v>
      </c>
      <c r="F132" s="9">
        <f t="shared" si="96"/>
        <v>0</v>
      </c>
      <c r="G132" s="5"/>
      <c r="H132" s="5"/>
    </row>
    <row r="133" spans="1:8" x14ac:dyDescent="0.25">
      <c r="A133" s="2" t="s">
        <v>142</v>
      </c>
      <c r="B133" s="2" t="s">
        <v>141</v>
      </c>
      <c r="C133" s="9">
        <v>618.15</v>
      </c>
      <c r="D133" s="174"/>
      <c r="E133" s="3">
        <f t="shared" si="97"/>
        <v>0</v>
      </c>
      <c r="F133" s="9">
        <f t="shared" si="96"/>
        <v>0</v>
      </c>
      <c r="G133" s="5"/>
      <c r="H133" s="5"/>
    </row>
    <row r="134" spans="1:8" ht="12.75" customHeight="1" x14ac:dyDescent="0.25">
      <c r="A134" s="2" t="s">
        <v>144</v>
      </c>
      <c r="B134" s="2" t="s">
        <v>143</v>
      </c>
      <c r="C134" s="9">
        <v>577.96</v>
      </c>
      <c r="D134" s="174"/>
      <c r="E134" s="3">
        <f t="shared" si="97"/>
        <v>0</v>
      </c>
      <c r="F134" s="9">
        <f t="shared" si="96"/>
        <v>0</v>
      </c>
      <c r="G134" s="5"/>
      <c r="H134" s="5"/>
    </row>
    <row r="135" spans="1:8" ht="25.5" x14ac:dyDescent="0.25">
      <c r="A135" s="2" t="s">
        <v>146</v>
      </c>
      <c r="B135" s="2" t="s">
        <v>145</v>
      </c>
      <c r="C135" s="9">
        <v>533.12</v>
      </c>
      <c r="D135" s="174"/>
      <c r="E135" s="3">
        <f t="shared" si="97"/>
        <v>0</v>
      </c>
      <c r="F135" s="9">
        <f t="shared" si="96"/>
        <v>0</v>
      </c>
      <c r="G135" s="5"/>
      <c r="H135" s="5"/>
    </row>
    <row r="136" spans="1:8" x14ac:dyDescent="0.25">
      <c r="A136" s="2" t="s">
        <v>148</v>
      </c>
      <c r="B136" s="2" t="s">
        <v>147</v>
      </c>
      <c r="C136" s="9">
        <v>794.46</v>
      </c>
      <c r="D136" s="174"/>
      <c r="E136" s="3">
        <f t="shared" si="97"/>
        <v>0</v>
      </c>
      <c r="F136" s="9">
        <f t="shared" si="96"/>
        <v>0</v>
      </c>
      <c r="G136" s="5"/>
      <c r="H136" s="5"/>
    </row>
    <row r="137" spans="1:8" ht="15" customHeight="1" x14ac:dyDescent="0.25">
      <c r="A137" s="183" t="s">
        <v>19</v>
      </c>
      <c r="B137" s="184"/>
      <c r="C137" s="184"/>
      <c r="D137" s="185"/>
      <c r="E137" s="4">
        <f>SUM(E124:E136)</f>
        <v>0</v>
      </c>
      <c r="F137" s="10">
        <f>SUM(F124:F136)</f>
        <v>0</v>
      </c>
      <c r="G137" s="5"/>
      <c r="H137" s="5"/>
    </row>
    <row r="138" spans="1:8" x14ac:dyDescent="0.25">
      <c r="A138" s="5"/>
      <c r="B138" s="5"/>
      <c r="C138" s="6"/>
      <c r="D138" s="6"/>
      <c r="E138" s="6"/>
      <c r="F138" s="5"/>
      <c r="G138" s="5"/>
      <c r="H138" s="5"/>
    </row>
    <row r="139" spans="1:8" ht="12.75" customHeight="1" x14ac:dyDescent="0.25">
      <c r="B139" s="5"/>
      <c r="C139" s="186" t="s">
        <v>149</v>
      </c>
      <c r="D139" s="186"/>
      <c r="E139" s="186"/>
      <c r="F139" s="186"/>
      <c r="G139" s="5"/>
      <c r="H139" s="5"/>
    </row>
    <row r="140" spans="1:8" x14ac:dyDescent="0.25">
      <c r="A140" s="5"/>
      <c r="B140" s="5"/>
      <c r="C140" s="6"/>
      <c r="D140" s="6"/>
      <c r="E140" s="6"/>
      <c r="F140" s="5"/>
      <c r="G140" s="5"/>
      <c r="H140" s="5"/>
    </row>
    <row r="142" spans="1:8" x14ac:dyDescent="0.25">
      <c r="A142" s="181" t="s">
        <v>150</v>
      </c>
      <c r="B142" s="181"/>
      <c r="C142" s="181"/>
      <c r="D142" s="181"/>
      <c r="E142" s="181"/>
      <c r="F142" s="181"/>
    </row>
    <row r="143" spans="1:8" x14ac:dyDescent="0.25">
      <c r="A143" s="182" t="s">
        <v>17</v>
      </c>
      <c r="B143" s="182" t="s">
        <v>20</v>
      </c>
      <c r="C143" s="182" t="s">
        <v>21</v>
      </c>
      <c r="D143" s="182" t="s">
        <v>18</v>
      </c>
      <c r="E143" s="182" t="s">
        <v>19</v>
      </c>
      <c r="F143" s="182"/>
    </row>
    <row r="144" spans="1:8" x14ac:dyDescent="0.25">
      <c r="A144" s="182"/>
      <c r="B144" s="182"/>
      <c r="C144" s="182"/>
      <c r="D144" s="182"/>
      <c r="E144" s="1" t="s">
        <v>122</v>
      </c>
      <c r="F144" s="1" t="s">
        <v>23</v>
      </c>
    </row>
    <row r="145" spans="1:40" x14ac:dyDescent="0.25">
      <c r="A145" s="2" t="s">
        <v>154</v>
      </c>
      <c r="B145" s="2" t="s">
        <v>153</v>
      </c>
      <c r="C145" s="9">
        <v>10</v>
      </c>
      <c r="D145" s="174"/>
      <c r="E145" s="3">
        <f>D145</f>
        <v>0</v>
      </c>
      <c r="F145" s="9">
        <f>E145*C145</f>
        <v>0</v>
      </c>
    </row>
    <row r="146" spans="1:40" x14ac:dyDescent="0.25">
      <c r="A146" s="183" t="s">
        <v>19</v>
      </c>
      <c r="B146" s="184"/>
      <c r="C146" s="184"/>
      <c r="D146" s="185"/>
      <c r="E146" s="4">
        <f>SUM(E145:E145)</f>
        <v>0</v>
      </c>
      <c r="F146" s="10">
        <f>SUM(F145:F145)</f>
        <v>0</v>
      </c>
    </row>
    <row r="147" spans="1:40" x14ac:dyDescent="0.25">
      <c r="A147" s="5"/>
      <c r="B147" s="5"/>
      <c r="C147" s="6"/>
      <c r="D147" s="6"/>
      <c r="E147" s="6"/>
      <c r="F147" s="5"/>
    </row>
    <row r="148" spans="1:40" x14ac:dyDescent="0.25">
      <c r="B148" s="5"/>
      <c r="C148" s="186" t="s">
        <v>155</v>
      </c>
      <c r="D148" s="186"/>
      <c r="E148" s="186"/>
      <c r="F148" s="186"/>
    </row>
    <row r="152" spans="1:40" s="129" customFormat="1" x14ac:dyDescent="0.25">
      <c r="A152" s="16"/>
      <c r="B152" s="125" t="s">
        <v>15</v>
      </c>
      <c r="C152" s="126">
        <f>M83</f>
        <v>2769.1520067510551</v>
      </c>
      <c r="D152" s="127">
        <f>N83</f>
        <v>1819347.697378295</v>
      </c>
      <c r="E152" s="128"/>
      <c r="F152" s="128"/>
      <c r="G152" s="128"/>
      <c r="H152" s="128"/>
      <c r="I152" s="128"/>
      <c r="J152" s="128"/>
      <c r="K152" s="128"/>
      <c r="L152" s="128"/>
      <c r="M152" s="128"/>
      <c r="N152" s="128"/>
      <c r="O152" s="128"/>
      <c r="P152" s="128"/>
      <c r="Q152" s="128"/>
      <c r="R152" s="128"/>
      <c r="S152" s="128"/>
      <c r="T152" s="128"/>
      <c r="U152" s="128"/>
      <c r="V152" s="128"/>
      <c r="W152" s="128"/>
      <c r="X152" s="128"/>
      <c r="Y152" s="128"/>
      <c r="Z152" s="128"/>
      <c r="AA152" s="128"/>
      <c r="AB152" s="128"/>
      <c r="AC152" s="128"/>
      <c r="AD152" s="128"/>
      <c r="AE152" s="128"/>
      <c r="AF152" s="128"/>
      <c r="AG152" s="128"/>
      <c r="AH152" s="128"/>
      <c r="AI152" s="128"/>
      <c r="AJ152" s="128"/>
      <c r="AK152" s="128"/>
      <c r="AL152" s="128"/>
      <c r="AM152" s="16"/>
      <c r="AN152" s="16"/>
    </row>
    <row r="153" spans="1:40" s="129" customFormat="1" x14ac:dyDescent="0.25">
      <c r="A153" s="16"/>
      <c r="B153" s="125" t="s">
        <v>93</v>
      </c>
      <c r="C153" s="126">
        <f>M115</f>
        <v>255.7403291139241</v>
      </c>
      <c r="D153" s="127">
        <f>N115</f>
        <v>135890.54806329118</v>
      </c>
      <c r="E153" s="130"/>
      <c r="F153" s="130"/>
      <c r="G153" s="130"/>
      <c r="H153" s="130"/>
      <c r="I153" s="130"/>
      <c r="J153" s="130"/>
      <c r="K153" s="130"/>
      <c r="L153" s="130"/>
      <c r="M153" s="130"/>
      <c r="N153" s="130"/>
      <c r="O153" s="130"/>
      <c r="P153" s="130"/>
      <c r="Q153" s="130"/>
      <c r="R153" s="130"/>
      <c r="S153" s="130"/>
      <c r="T153" s="130"/>
      <c r="U153" s="130"/>
      <c r="V153" s="130"/>
      <c r="W153" s="130"/>
      <c r="X153" s="130"/>
      <c r="Y153" s="130"/>
      <c r="Z153" s="130"/>
      <c r="AA153" s="130"/>
      <c r="AB153" s="130"/>
      <c r="AC153" s="130"/>
      <c r="AD153" s="130"/>
      <c r="AE153" s="130"/>
      <c r="AF153" s="16"/>
      <c r="AG153" s="16"/>
      <c r="AH153" s="16"/>
      <c r="AI153" s="16"/>
      <c r="AJ153" s="16"/>
      <c r="AK153" s="16"/>
      <c r="AL153" s="16"/>
      <c r="AM153" s="16"/>
      <c r="AN153" s="16"/>
    </row>
    <row r="154" spans="1:40" s="129" customFormat="1" x14ac:dyDescent="0.25">
      <c r="A154" s="16"/>
      <c r="B154" s="125" t="s">
        <v>121</v>
      </c>
      <c r="C154" s="126">
        <f>E137</f>
        <v>0</v>
      </c>
      <c r="D154" s="127">
        <f>F137</f>
        <v>0</v>
      </c>
      <c r="E154" s="130"/>
      <c r="F154" s="130"/>
      <c r="G154" s="130"/>
      <c r="H154" s="130"/>
      <c r="I154" s="130"/>
      <c r="J154" s="130"/>
      <c r="K154" s="130"/>
      <c r="L154" s="130"/>
      <c r="M154" s="130"/>
      <c r="N154" s="130"/>
      <c r="O154" s="130"/>
      <c r="P154" s="130"/>
      <c r="Q154" s="130"/>
      <c r="R154" s="130"/>
      <c r="S154" s="130"/>
      <c r="T154" s="130"/>
      <c r="U154" s="130"/>
      <c r="V154" s="130"/>
      <c r="W154" s="130"/>
      <c r="X154" s="130"/>
      <c r="Y154" s="130"/>
      <c r="Z154" s="130"/>
      <c r="AA154" s="130"/>
      <c r="AB154" s="130"/>
      <c r="AC154" s="130"/>
      <c r="AD154" s="130"/>
      <c r="AE154" s="130"/>
      <c r="AF154" s="16"/>
      <c r="AG154" s="16"/>
      <c r="AH154" s="16"/>
      <c r="AI154" s="16"/>
      <c r="AJ154" s="16"/>
      <c r="AK154" s="16"/>
      <c r="AL154" s="16"/>
      <c r="AM154" s="16"/>
      <c r="AN154" s="16"/>
    </row>
    <row r="155" spans="1:40" s="129" customFormat="1" x14ac:dyDescent="0.25">
      <c r="A155" s="16"/>
      <c r="B155" s="125" t="s">
        <v>150</v>
      </c>
      <c r="C155" s="126">
        <f>E146</f>
        <v>0</v>
      </c>
      <c r="D155" s="127">
        <f>F146</f>
        <v>0</v>
      </c>
      <c r="E155" s="130"/>
      <c r="F155" s="130"/>
      <c r="G155" s="130"/>
      <c r="H155" s="130"/>
      <c r="I155" s="130"/>
      <c r="J155" s="130"/>
      <c r="K155" s="130"/>
      <c r="L155" s="130"/>
      <c r="M155" s="130"/>
      <c r="N155" s="130"/>
      <c r="O155" s="130"/>
      <c r="P155" s="130"/>
      <c r="Q155" s="130"/>
      <c r="R155" s="130"/>
      <c r="S155" s="130"/>
      <c r="T155" s="130"/>
      <c r="U155" s="130"/>
      <c r="V155" s="130"/>
      <c r="W155" s="130"/>
      <c r="X155" s="130"/>
      <c r="Y155" s="130"/>
      <c r="Z155" s="130"/>
      <c r="AA155" s="130"/>
      <c r="AB155" s="130"/>
      <c r="AC155" s="130"/>
      <c r="AD155" s="130"/>
      <c r="AE155" s="130"/>
      <c r="AF155" s="16"/>
      <c r="AG155" s="16"/>
      <c r="AH155" s="16"/>
      <c r="AI155" s="16"/>
      <c r="AJ155" s="16"/>
      <c r="AK155" s="16"/>
      <c r="AL155" s="16"/>
      <c r="AM155" s="16"/>
      <c r="AN155" s="16"/>
    </row>
    <row r="156" spans="1:40" x14ac:dyDescent="0.25">
      <c r="A156" s="13"/>
      <c r="B156" s="131" t="s">
        <v>115</v>
      </c>
      <c r="C156" s="132">
        <f>SUM(C152:C155)</f>
        <v>3024.892335864979</v>
      </c>
      <c r="D156" s="133">
        <f>SUM(D152:D155)</f>
        <v>1955238.2454415862</v>
      </c>
      <c r="E156" s="17"/>
      <c r="F156" s="13"/>
      <c r="G156" s="13"/>
      <c r="H156" s="13"/>
      <c r="I156" s="13"/>
      <c r="J156" s="13"/>
      <c r="K156" s="13"/>
      <c r="L156" s="13"/>
      <c r="M156" s="13"/>
      <c r="N156" s="13"/>
      <c r="O156" s="17"/>
      <c r="P156" s="13"/>
      <c r="Q156" s="17"/>
      <c r="R156" s="13"/>
      <c r="S156" s="17"/>
      <c r="T156" s="13"/>
      <c r="U156" s="17"/>
      <c r="V156" s="13"/>
      <c r="W156" s="17"/>
      <c r="X156" s="13"/>
      <c r="Y156" s="17"/>
      <c r="Z156" s="13"/>
      <c r="AA156" s="17"/>
      <c r="AB156" s="13"/>
      <c r="AC156" s="17"/>
      <c r="AD156" s="13"/>
      <c r="AE156" s="13"/>
      <c r="AF156" s="13"/>
      <c r="AG156" s="13"/>
      <c r="AH156" s="13"/>
      <c r="AI156" s="13"/>
      <c r="AJ156" s="13"/>
      <c r="AK156" s="13"/>
      <c r="AL156" s="13"/>
      <c r="AM156" s="13"/>
      <c r="AN156" s="13"/>
    </row>
    <row r="157" spans="1:40" s="13" customFormat="1" x14ac:dyDescent="0.25">
      <c r="B157" s="134"/>
      <c r="C157" s="17"/>
      <c r="D157" s="17"/>
      <c r="E157" s="17"/>
      <c r="O157" s="17"/>
      <c r="Q157" s="17"/>
      <c r="S157" s="17"/>
      <c r="U157" s="17"/>
      <c r="W157" s="17"/>
      <c r="Y157" s="17"/>
      <c r="AA157" s="17"/>
      <c r="AC157" s="17"/>
    </row>
    <row r="158" spans="1:40" x14ac:dyDescent="0.25">
      <c r="A158" s="13"/>
      <c r="B158" s="131" t="s">
        <v>116</v>
      </c>
      <c r="C158" s="132">
        <f>C156/12</f>
        <v>252.07436132208159</v>
      </c>
      <c r="D158" s="133">
        <f>D156/12</f>
        <v>162936.52045346552</v>
      </c>
      <c r="E158" s="17"/>
      <c r="F158" s="13"/>
      <c r="G158" s="13"/>
      <c r="H158" s="13"/>
      <c r="I158" s="13"/>
      <c r="J158" s="13"/>
      <c r="K158" s="13"/>
      <c r="L158" s="13"/>
      <c r="M158" s="13"/>
      <c r="N158" s="13"/>
      <c r="O158" s="17"/>
      <c r="P158" s="13"/>
      <c r="Q158" s="17"/>
      <c r="R158" s="13"/>
      <c r="S158" s="17"/>
      <c r="T158" s="13"/>
      <c r="U158" s="17"/>
      <c r="V158" s="13"/>
      <c r="W158" s="17"/>
      <c r="X158" s="13"/>
      <c r="Y158" s="17"/>
      <c r="Z158" s="13"/>
      <c r="AA158" s="17"/>
      <c r="AB158" s="13"/>
      <c r="AC158" s="17"/>
      <c r="AD158" s="13"/>
      <c r="AE158" s="13"/>
      <c r="AF158" s="13"/>
      <c r="AG158" s="13"/>
      <c r="AH158" s="13"/>
      <c r="AI158" s="13"/>
      <c r="AJ158" s="13"/>
      <c r="AK158" s="13"/>
      <c r="AL158" s="13"/>
      <c r="AM158" s="13"/>
      <c r="AN158" s="13"/>
    </row>
    <row r="159" spans="1:40" s="12" customFormat="1" x14ac:dyDescent="0.25">
      <c r="B159" s="121"/>
      <c r="C159" s="122"/>
      <c r="D159" s="123"/>
      <c r="E159" s="124"/>
      <c r="O159" s="124"/>
      <c r="Q159" s="124"/>
      <c r="S159" s="124"/>
      <c r="U159" s="124"/>
      <c r="W159" s="124"/>
      <c r="Y159" s="124"/>
      <c r="AA159" s="124"/>
      <c r="AC159" s="124"/>
    </row>
    <row r="160" spans="1:40" s="12" customFormat="1" x14ac:dyDescent="0.25">
      <c r="B160" s="121"/>
      <c r="C160" s="122"/>
      <c r="D160" s="123"/>
      <c r="E160" s="124"/>
      <c r="O160" s="124"/>
      <c r="Q160" s="124"/>
      <c r="S160" s="124"/>
      <c r="U160" s="124"/>
      <c r="W160" s="124"/>
      <c r="Y160" s="124"/>
      <c r="AA160" s="124"/>
      <c r="AC160" s="124"/>
    </row>
    <row r="161" spans="1:30" s="12" customFormat="1" x14ac:dyDescent="0.25">
      <c r="B161" s="121"/>
      <c r="C161" s="122"/>
      <c r="D161" s="123"/>
      <c r="E161" s="124"/>
      <c r="O161" s="124"/>
      <c r="Q161" s="124"/>
      <c r="S161" s="124"/>
      <c r="U161" s="124"/>
      <c r="W161" s="124"/>
      <c r="Y161" s="124"/>
      <c r="AA161" s="124"/>
      <c r="AC161" s="124"/>
    </row>
    <row r="162" spans="1:30" s="13" customFormat="1" x14ac:dyDescent="0.25">
      <c r="C162" s="17"/>
      <c r="D162" s="17"/>
      <c r="E162" s="17"/>
      <c r="O162" s="17"/>
      <c r="Q162" s="17"/>
      <c r="S162" s="17"/>
      <c r="U162" s="17"/>
      <c r="W162" s="17"/>
      <c r="Y162" s="17"/>
      <c r="AA162" s="17"/>
      <c r="AC162" s="17"/>
    </row>
    <row r="163" spans="1:30" s="13" customFormat="1" ht="39.75" customHeight="1" thickBot="1" x14ac:dyDescent="0.3">
      <c r="A163" s="275" t="s">
        <v>120</v>
      </c>
      <c r="B163" s="275"/>
      <c r="C163" s="275"/>
      <c r="D163" s="275"/>
      <c r="E163" s="275"/>
      <c r="F163" s="275"/>
      <c r="G163" s="275"/>
      <c r="H163" s="275"/>
      <c r="I163" s="275"/>
      <c r="J163" s="275"/>
      <c r="K163" s="275"/>
      <c r="L163" s="275"/>
      <c r="M163" s="275"/>
      <c r="N163" s="275"/>
      <c r="O163" s="17"/>
      <c r="Q163" s="17"/>
      <c r="S163" s="17"/>
      <c r="U163" s="17"/>
      <c r="W163" s="17"/>
      <c r="Y163" s="17"/>
      <c r="AA163" s="17"/>
      <c r="AC163" s="17"/>
    </row>
    <row r="164" spans="1:30" s="13" customFormat="1" x14ac:dyDescent="0.25">
      <c r="A164" s="278" t="s">
        <v>15</v>
      </c>
      <c r="B164" s="268" t="s">
        <v>17</v>
      </c>
      <c r="C164" s="268"/>
      <c r="D164" s="268" t="s">
        <v>18</v>
      </c>
      <c r="E164" s="271" t="s">
        <v>4</v>
      </c>
      <c r="F164" s="271"/>
      <c r="G164" s="271"/>
      <c r="H164" s="271"/>
      <c r="I164" s="271"/>
      <c r="J164" s="271"/>
      <c r="K164" s="271"/>
      <c r="L164" s="272"/>
      <c r="M164" s="273" t="s">
        <v>19</v>
      </c>
      <c r="N164" s="274"/>
      <c r="O164" s="216" t="s">
        <v>5</v>
      </c>
      <c r="P164" s="205"/>
      <c r="Q164" s="205"/>
      <c r="R164" s="205"/>
      <c r="S164" s="205"/>
      <c r="T164" s="205"/>
      <c r="U164" s="205"/>
      <c r="V164" s="205"/>
      <c r="W164" s="205" t="s">
        <v>6</v>
      </c>
      <c r="X164" s="205"/>
      <c r="Y164" s="205"/>
      <c r="Z164" s="205"/>
      <c r="AA164" s="205"/>
      <c r="AB164" s="205"/>
      <c r="AC164" s="205"/>
      <c r="AD164" s="207"/>
    </row>
    <row r="165" spans="1:30" s="13" customFormat="1" x14ac:dyDescent="0.25">
      <c r="A165" s="180"/>
      <c r="B165" s="177"/>
      <c r="C165" s="177"/>
      <c r="D165" s="177"/>
      <c r="E165" s="269" t="s">
        <v>7</v>
      </c>
      <c r="F165" s="269"/>
      <c r="G165" s="269" t="s">
        <v>8</v>
      </c>
      <c r="H165" s="269"/>
      <c r="I165" s="269" t="s">
        <v>9</v>
      </c>
      <c r="J165" s="269"/>
      <c r="K165" s="269" t="s">
        <v>10</v>
      </c>
      <c r="L165" s="270"/>
      <c r="M165" s="175"/>
      <c r="N165" s="176"/>
      <c r="O165" s="226" t="s">
        <v>7</v>
      </c>
      <c r="P165" s="206"/>
      <c r="Q165" s="206" t="s">
        <v>8</v>
      </c>
      <c r="R165" s="206"/>
      <c r="S165" s="206" t="s">
        <v>9</v>
      </c>
      <c r="T165" s="206"/>
      <c r="U165" s="206" t="s">
        <v>10</v>
      </c>
      <c r="V165" s="206"/>
      <c r="W165" s="206" t="s">
        <v>7</v>
      </c>
      <c r="X165" s="206"/>
      <c r="Y165" s="206" t="s">
        <v>8</v>
      </c>
      <c r="Z165" s="206"/>
      <c r="AA165" s="206" t="s">
        <v>9</v>
      </c>
      <c r="AB165" s="206"/>
      <c r="AC165" s="206" t="s">
        <v>10</v>
      </c>
      <c r="AD165" s="208"/>
    </row>
    <row r="166" spans="1:30" s="13" customFormat="1" x14ac:dyDescent="0.25">
      <c r="A166" s="180"/>
      <c r="B166" s="135" t="s">
        <v>20</v>
      </c>
      <c r="C166" s="136" t="s">
        <v>21</v>
      </c>
      <c r="D166" s="135"/>
      <c r="E166" s="137" t="s">
        <v>22</v>
      </c>
      <c r="F166" s="137" t="s">
        <v>23</v>
      </c>
      <c r="G166" s="137" t="s">
        <v>22</v>
      </c>
      <c r="H166" s="137" t="s">
        <v>23</v>
      </c>
      <c r="I166" s="137" t="s">
        <v>22</v>
      </c>
      <c r="J166" s="137" t="s">
        <v>23</v>
      </c>
      <c r="K166" s="137" t="s">
        <v>22</v>
      </c>
      <c r="L166" s="138" t="s">
        <v>23</v>
      </c>
      <c r="M166" s="139" t="s">
        <v>22</v>
      </c>
      <c r="N166" s="140" t="s">
        <v>23</v>
      </c>
      <c r="O166" s="37" t="s">
        <v>22</v>
      </c>
      <c r="P166" s="29" t="s">
        <v>23</v>
      </c>
      <c r="Q166" s="29" t="s">
        <v>22</v>
      </c>
      <c r="R166" s="29" t="s">
        <v>23</v>
      </c>
      <c r="S166" s="29" t="s">
        <v>22</v>
      </c>
      <c r="T166" s="29" t="s">
        <v>23</v>
      </c>
      <c r="U166" s="29" t="s">
        <v>22</v>
      </c>
      <c r="V166" s="29" t="s">
        <v>23</v>
      </c>
      <c r="W166" s="29" t="s">
        <v>22</v>
      </c>
      <c r="X166" s="29" t="s">
        <v>23</v>
      </c>
      <c r="Y166" s="29" t="s">
        <v>22</v>
      </c>
      <c r="Z166" s="29" t="s">
        <v>23</v>
      </c>
      <c r="AA166" s="29" t="s">
        <v>22</v>
      </c>
      <c r="AB166" s="29" t="s">
        <v>23</v>
      </c>
      <c r="AC166" s="29" t="s">
        <v>22</v>
      </c>
      <c r="AD166" s="31" t="s">
        <v>23</v>
      </c>
    </row>
    <row r="167" spans="1:30" s="13" customFormat="1" ht="24" x14ac:dyDescent="0.25">
      <c r="A167" s="141" t="str">
        <f t="shared" ref="A167:AD167" si="98">A39</f>
        <v>02.11.07.037-8</v>
      </c>
      <c r="B167" s="142" t="str">
        <f t="shared" si="98"/>
        <v>AVALIAÇÃO E SELEÇÃO PRÉ-CIRÚRGICA PARA IMPLANTE COCLEAR</v>
      </c>
      <c r="C167" s="143">
        <f t="shared" si="98"/>
        <v>46.56</v>
      </c>
      <c r="D167" s="144">
        <f t="shared" si="98"/>
        <v>24</v>
      </c>
      <c r="E167" s="144">
        <f t="shared" si="98"/>
        <v>9.5527426160337559</v>
      </c>
      <c r="F167" s="143">
        <f t="shared" si="98"/>
        <v>444.77569620253172</v>
      </c>
      <c r="G167" s="144">
        <f t="shared" si="98"/>
        <v>4.2869198312236287</v>
      </c>
      <c r="H167" s="143">
        <f t="shared" si="98"/>
        <v>199.59898734177216</v>
      </c>
      <c r="I167" s="144">
        <f t="shared" si="98"/>
        <v>1.6962025316455698</v>
      </c>
      <c r="J167" s="143">
        <f t="shared" si="98"/>
        <v>78.975189873417733</v>
      </c>
      <c r="K167" s="144">
        <f t="shared" si="98"/>
        <v>8.4641350210970465</v>
      </c>
      <c r="L167" s="145">
        <f t="shared" si="98"/>
        <v>394.09012658227851</v>
      </c>
      <c r="M167" s="146">
        <f t="shared" si="98"/>
        <v>24</v>
      </c>
      <c r="N167" s="147">
        <f t="shared" si="98"/>
        <v>1117.4400000000003</v>
      </c>
      <c r="O167" s="148">
        <f t="shared" si="98"/>
        <v>9.5527426160337559</v>
      </c>
      <c r="P167" s="149">
        <f t="shared" si="98"/>
        <v>444.77569620253172</v>
      </c>
      <c r="Q167" s="150">
        <f t="shared" si="98"/>
        <v>2.4692658227848101</v>
      </c>
      <c r="R167" s="149">
        <f t="shared" si="98"/>
        <v>114.96901670886076</v>
      </c>
      <c r="S167" s="150">
        <f t="shared" si="98"/>
        <v>0.37994936708860766</v>
      </c>
      <c r="T167" s="149">
        <f t="shared" si="98"/>
        <v>17.690442531645573</v>
      </c>
      <c r="U167" s="150">
        <f t="shared" si="98"/>
        <v>1.6928270042194093</v>
      </c>
      <c r="V167" s="149">
        <f t="shared" si="98"/>
        <v>78.818025316455703</v>
      </c>
      <c r="W167" s="150">
        <f t="shared" si="98"/>
        <v>0</v>
      </c>
      <c r="X167" s="149">
        <f t="shared" si="98"/>
        <v>0</v>
      </c>
      <c r="Y167" s="150">
        <f t="shared" si="98"/>
        <v>1.8176540084388186</v>
      </c>
      <c r="Z167" s="149">
        <f t="shared" si="98"/>
        <v>84.629970632911395</v>
      </c>
      <c r="AA167" s="150">
        <f t="shared" si="98"/>
        <v>1.3162531645569622</v>
      </c>
      <c r="AB167" s="149">
        <f t="shared" si="98"/>
        <v>61.28474734177216</v>
      </c>
      <c r="AC167" s="150">
        <f t="shared" si="98"/>
        <v>6.7713080168776374</v>
      </c>
      <c r="AD167" s="151">
        <f t="shared" si="98"/>
        <v>315.27210126582281</v>
      </c>
    </row>
    <row r="168" spans="1:30" s="13" customFormat="1" x14ac:dyDescent="0.25">
      <c r="A168" s="141"/>
      <c r="B168" s="152" t="s">
        <v>117</v>
      </c>
      <c r="C168" s="143"/>
      <c r="D168" s="144">
        <f t="shared" ref="D168:AD168" si="99">SUM(D40:D47)</f>
        <v>168.00000000000003</v>
      </c>
      <c r="E168" s="144">
        <f t="shared" si="99"/>
        <v>66.869198312236293</v>
      </c>
      <c r="F168" s="143">
        <f t="shared" si="99"/>
        <v>1873.674936708861</v>
      </c>
      <c r="G168" s="144">
        <f t="shared" si="99"/>
        <v>30.008438818565399</v>
      </c>
      <c r="H168" s="143">
        <f t="shared" si="99"/>
        <v>840.83645569620251</v>
      </c>
      <c r="I168" s="144">
        <f t="shared" si="99"/>
        <v>11.873417721518988</v>
      </c>
      <c r="J168" s="143">
        <f t="shared" si="99"/>
        <v>332.69316455696207</v>
      </c>
      <c r="K168" s="144">
        <f t="shared" si="99"/>
        <v>59.248945147679336</v>
      </c>
      <c r="L168" s="145">
        <f t="shared" si="99"/>
        <v>1660.1554430379747</v>
      </c>
      <c r="M168" s="146">
        <f t="shared" si="99"/>
        <v>168</v>
      </c>
      <c r="N168" s="147">
        <f t="shared" si="99"/>
        <v>4707.3599999999997</v>
      </c>
      <c r="O168" s="148">
        <f t="shared" si="99"/>
        <v>66.869198312236293</v>
      </c>
      <c r="P168" s="149">
        <f t="shared" si="99"/>
        <v>1873.674936708861</v>
      </c>
      <c r="Q168" s="150">
        <f t="shared" si="99"/>
        <v>17.284860759493668</v>
      </c>
      <c r="R168" s="149">
        <f t="shared" si="99"/>
        <v>484.32179848101271</v>
      </c>
      <c r="S168" s="150">
        <f t="shared" si="99"/>
        <v>2.6596455696202539</v>
      </c>
      <c r="T168" s="149">
        <f t="shared" si="99"/>
        <v>74.523268860759515</v>
      </c>
      <c r="U168" s="150">
        <f t="shared" si="99"/>
        <v>11.849789029535867</v>
      </c>
      <c r="V168" s="149">
        <f t="shared" si="99"/>
        <v>332.03108860759494</v>
      </c>
      <c r="W168" s="150">
        <f t="shared" si="99"/>
        <v>0</v>
      </c>
      <c r="X168" s="149">
        <f t="shared" si="99"/>
        <v>0</v>
      </c>
      <c r="Y168" s="150">
        <f t="shared" si="99"/>
        <v>12.72357805907173</v>
      </c>
      <c r="Z168" s="149">
        <f t="shared" si="99"/>
        <v>356.51465721518991</v>
      </c>
      <c r="AA168" s="150">
        <f t="shared" si="99"/>
        <v>9.2137721518987359</v>
      </c>
      <c r="AB168" s="149">
        <f t="shared" si="99"/>
        <v>258.16989569620256</v>
      </c>
      <c r="AC168" s="150">
        <f t="shared" si="99"/>
        <v>47.399156118143466</v>
      </c>
      <c r="AD168" s="151">
        <f t="shared" si="99"/>
        <v>1328.1243544303798</v>
      </c>
    </row>
    <row r="169" spans="1:30" s="13" customFormat="1" x14ac:dyDescent="0.25">
      <c r="A169" s="141" t="str">
        <f t="shared" ref="A169:AD169" si="100">A48</f>
        <v>04.04.01.057-1</v>
      </c>
      <c r="B169" s="142" t="str">
        <f t="shared" si="100"/>
        <v>CIRURGIA DE IMPLANTE COCLEAR  UNILATERAL</v>
      </c>
      <c r="C169" s="143">
        <f t="shared" si="100"/>
        <v>1714.66</v>
      </c>
      <c r="D169" s="144">
        <f t="shared" si="100"/>
        <v>9.9052151898734184</v>
      </c>
      <c r="E169" s="144">
        <f t="shared" si="100"/>
        <v>0</v>
      </c>
      <c r="F169" s="143">
        <f t="shared" si="100"/>
        <v>0</v>
      </c>
      <c r="G169" s="144">
        <f t="shared" si="100"/>
        <v>1.8176540084388186</v>
      </c>
      <c r="H169" s="143">
        <f t="shared" si="100"/>
        <v>3116.658622109705</v>
      </c>
      <c r="I169" s="144">
        <f t="shared" si="100"/>
        <v>1.3162531645569622</v>
      </c>
      <c r="J169" s="143">
        <f t="shared" si="100"/>
        <v>2256.9266511392407</v>
      </c>
      <c r="K169" s="144">
        <f t="shared" si="100"/>
        <v>6.7713080168776374</v>
      </c>
      <c r="L169" s="145">
        <f t="shared" si="100"/>
        <v>11610.49100421941</v>
      </c>
      <c r="M169" s="146">
        <f t="shared" si="100"/>
        <v>9.9052151898734184</v>
      </c>
      <c r="N169" s="147">
        <f t="shared" si="100"/>
        <v>16984.076277468354</v>
      </c>
      <c r="O169" s="148">
        <f t="shared" si="100"/>
        <v>0</v>
      </c>
      <c r="P169" s="149">
        <f t="shared" si="100"/>
        <v>0</v>
      </c>
      <c r="Q169" s="150">
        <f t="shared" si="100"/>
        <v>0</v>
      </c>
      <c r="R169" s="149">
        <f t="shared" si="100"/>
        <v>0</v>
      </c>
      <c r="S169" s="150">
        <f t="shared" si="100"/>
        <v>0</v>
      </c>
      <c r="T169" s="149">
        <f t="shared" si="100"/>
        <v>0</v>
      </c>
      <c r="U169" s="150">
        <f t="shared" si="100"/>
        <v>0</v>
      </c>
      <c r="V169" s="149">
        <f t="shared" si="100"/>
        <v>0</v>
      </c>
      <c r="W169" s="150">
        <f t="shared" si="100"/>
        <v>0</v>
      </c>
      <c r="X169" s="149">
        <f t="shared" si="100"/>
        <v>0</v>
      </c>
      <c r="Y169" s="150">
        <f t="shared" si="100"/>
        <v>1.8176540084388186</v>
      </c>
      <c r="Z169" s="149">
        <f t="shared" si="100"/>
        <v>3116.658622109705</v>
      </c>
      <c r="AA169" s="150">
        <f t="shared" si="100"/>
        <v>1.3162531645569622</v>
      </c>
      <c r="AB169" s="149">
        <f t="shared" si="100"/>
        <v>2256.9266511392407</v>
      </c>
      <c r="AC169" s="150">
        <f t="shared" si="100"/>
        <v>6.7713080168776374</v>
      </c>
      <c r="AD169" s="151">
        <f t="shared" si="100"/>
        <v>11610.49100421941</v>
      </c>
    </row>
    <row r="170" spans="1:30" s="13" customFormat="1" x14ac:dyDescent="0.25">
      <c r="A170" s="141"/>
      <c r="B170" s="152" t="s">
        <v>117</v>
      </c>
      <c r="C170" s="143"/>
      <c r="D170" s="144">
        <f t="shared" ref="D170:AD170" si="101">SUM(D49:D50)</f>
        <v>19.810430379746837</v>
      </c>
      <c r="E170" s="144">
        <f t="shared" si="101"/>
        <v>0</v>
      </c>
      <c r="F170" s="143">
        <f t="shared" si="101"/>
        <v>0</v>
      </c>
      <c r="G170" s="144">
        <f t="shared" si="101"/>
        <v>3.6353080168776373</v>
      </c>
      <c r="H170" s="143">
        <f t="shared" si="101"/>
        <v>79838.471077805923</v>
      </c>
      <c r="I170" s="144">
        <f t="shared" si="101"/>
        <v>2.6325063291139243</v>
      </c>
      <c r="J170" s="143">
        <f t="shared" si="101"/>
        <v>57814.985537215194</v>
      </c>
      <c r="K170" s="144">
        <f t="shared" si="101"/>
        <v>13.542616033755275</v>
      </c>
      <c r="L170" s="145">
        <f t="shared" si="101"/>
        <v>297422.32391561184</v>
      </c>
      <c r="M170" s="146">
        <f t="shared" si="101"/>
        <v>19.810430379746837</v>
      </c>
      <c r="N170" s="147">
        <f t="shared" si="101"/>
        <v>435075.780530633</v>
      </c>
      <c r="O170" s="148">
        <f t="shared" si="101"/>
        <v>0</v>
      </c>
      <c r="P170" s="149">
        <f t="shared" si="101"/>
        <v>0</v>
      </c>
      <c r="Q170" s="150">
        <f t="shared" si="101"/>
        <v>0</v>
      </c>
      <c r="R170" s="149">
        <f t="shared" si="101"/>
        <v>0</v>
      </c>
      <c r="S170" s="150">
        <f t="shared" si="101"/>
        <v>0</v>
      </c>
      <c r="T170" s="149">
        <f t="shared" si="101"/>
        <v>0</v>
      </c>
      <c r="U170" s="150">
        <f t="shared" si="101"/>
        <v>0</v>
      </c>
      <c r="V170" s="149">
        <f t="shared" si="101"/>
        <v>0</v>
      </c>
      <c r="W170" s="150">
        <f t="shared" si="101"/>
        <v>0</v>
      </c>
      <c r="X170" s="149">
        <f t="shared" si="101"/>
        <v>0</v>
      </c>
      <c r="Y170" s="150">
        <f t="shared" si="101"/>
        <v>3.6353080168776373</v>
      </c>
      <c r="Z170" s="149">
        <f t="shared" si="101"/>
        <v>79838.471077805923</v>
      </c>
      <c r="AA170" s="150">
        <f t="shared" si="101"/>
        <v>2.6325063291139243</v>
      </c>
      <c r="AB170" s="149">
        <f t="shared" si="101"/>
        <v>57814.985537215194</v>
      </c>
      <c r="AC170" s="150">
        <f t="shared" si="101"/>
        <v>13.542616033755275</v>
      </c>
      <c r="AD170" s="151">
        <f t="shared" si="101"/>
        <v>297422.32391561184</v>
      </c>
    </row>
    <row r="171" spans="1:30" s="13" customFormat="1" x14ac:dyDescent="0.25">
      <c r="A171" s="141" t="str">
        <f t="shared" ref="A171:AD171" si="102">A51</f>
        <v xml:space="preserve">04.04.01.58-0 </v>
      </c>
      <c r="B171" s="142" t="str">
        <f t="shared" si="102"/>
        <v xml:space="preserve">CIRURGIA DE IMPLANTE COCLEAR BILATERAL </v>
      </c>
      <c r="C171" s="143">
        <f t="shared" si="102"/>
        <v>2914.93</v>
      </c>
      <c r="D171" s="144">
        <f t="shared" si="102"/>
        <v>14.094784810126585</v>
      </c>
      <c r="E171" s="144">
        <f t="shared" si="102"/>
        <v>9.5527426160337559</v>
      </c>
      <c r="F171" s="143">
        <f t="shared" si="102"/>
        <v>27845.576033755275</v>
      </c>
      <c r="G171" s="144">
        <f t="shared" si="102"/>
        <v>2.4692658227848101</v>
      </c>
      <c r="H171" s="143">
        <f t="shared" si="102"/>
        <v>7197.7370248101261</v>
      </c>
      <c r="I171" s="144">
        <f t="shared" si="102"/>
        <v>0.37994936708860766</v>
      </c>
      <c r="J171" s="143">
        <f t="shared" si="102"/>
        <v>1107.5258086075951</v>
      </c>
      <c r="K171" s="144">
        <f t="shared" si="102"/>
        <v>1.6928270042194093</v>
      </c>
      <c r="L171" s="145">
        <f t="shared" si="102"/>
        <v>4934.4722194092828</v>
      </c>
      <c r="M171" s="146">
        <f t="shared" si="102"/>
        <v>14.094784810126585</v>
      </c>
      <c r="N171" s="147">
        <f t="shared" si="102"/>
        <v>41085.311086582275</v>
      </c>
      <c r="O171" s="148">
        <f t="shared" si="102"/>
        <v>9.5527426160337559</v>
      </c>
      <c r="P171" s="149">
        <f t="shared" si="102"/>
        <v>27845.576033755275</v>
      </c>
      <c r="Q171" s="150">
        <f t="shared" si="102"/>
        <v>2.4692658227848101</v>
      </c>
      <c r="R171" s="149">
        <f t="shared" si="102"/>
        <v>7197.7370248101261</v>
      </c>
      <c r="S171" s="150">
        <f t="shared" si="102"/>
        <v>0.37994936708860766</v>
      </c>
      <c r="T171" s="149">
        <f t="shared" si="102"/>
        <v>1107.5258086075951</v>
      </c>
      <c r="U171" s="150">
        <f t="shared" si="102"/>
        <v>1.6928270042194093</v>
      </c>
      <c r="V171" s="149">
        <f t="shared" si="102"/>
        <v>4934.4722194092828</v>
      </c>
      <c r="W171" s="150">
        <f t="shared" si="102"/>
        <v>0</v>
      </c>
      <c r="X171" s="149">
        <f t="shared" si="102"/>
        <v>0</v>
      </c>
      <c r="Y171" s="150">
        <f t="shared" si="102"/>
        <v>0</v>
      </c>
      <c r="Z171" s="149">
        <f t="shared" si="102"/>
        <v>0</v>
      </c>
      <c r="AA171" s="150">
        <f t="shared" si="102"/>
        <v>0</v>
      </c>
      <c r="AB171" s="149">
        <f t="shared" si="102"/>
        <v>0</v>
      </c>
      <c r="AC171" s="150">
        <f t="shared" si="102"/>
        <v>0</v>
      </c>
      <c r="AD171" s="151">
        <f t="shared" si="102"/>
        <v>0</v>
      </c>
    </row>
    <row r="172" spans="1:30" s="13" customFormat="1" x14ac:dyDescent="0.25">
      <c r="A172" s="141"/>
      <c r="B172" s="152" t="s">
        <v>117</v>
      </c>
      <c r="C172" s="143"/>
      <c r="D172" s="144">
        <f t="shared" ref="D172:AD172" si="103">SUM(D52:D53)</f>
        <v>42.284354430379757</v>
      </c>
      <c r="E172" s="144">
        <f t="shared" si="103"/>
        <v>28.658227848101269</v>
      </c>
      <c r="F172" s="143">
        <f t="shared" si="103"/>
        <v>838291.94869198313</v>
      </c>
      <c r="G172" s="144">
        <f t="shared" si="103"/>
        <v>7.4077974683544303</v>
      </c>
      <c r="H172" s="143">
        <f t="shared" si="103"/>
        <v>216688.10116860759</v>
      </c>
      <c r="I172" s="144">
        <f t="shared" si="103"/>
        <v>1.139848101265823</v>
      </c>
      <c r="J172" s="143">
        <f t="shared" si="103"/>
        <v>33342.099556455702</v>
      </c>
      <c r="K172" s="144">
        <f t="shared" si="103"/>
        <v>5.0784810126582283</v>
      </c>
      <c r="L172" s="145">
        <f t="shared" si="103"/>
        <v>148552.44249789033</v>
      </c>
      <c r="M172" s="146">
        <f t="shared" si="103"/>
        <v>42.284354430379757</v>
      </c>
      <c r="N172" s="147">
        <f t="shared" si="103"/>
        <v>1236874.5919149367</v>
      </c>
      <c r="O172" s="148">
        <f t="shared" si="103"/>
        <v>28.658227848101269</v>
      </c>
      <c r="P172" s="149">
        <f t="shared" si="103"/>
        <v>838291.94869198313</v>
      </c>
      <c r="Q172" s="150">
        <f t="shared" si="103"/>
        <v>7.4077974683544303</v>
      </c>
      <c r="R172" s="149">
        <f t="shared" si="103"/>
        <v>216688.10116860759</v>
      </c>
      <c r="S172" s="150">
        <f t="shared" si="103"/>
        <v>1.139848101265823</v>
      </c>
      <c r="T172" s="149">
        <f t="shared" si="103"/>
        <v>33342.099556455702</v>
      </c>
      <c r="U172" s="150">
        <f t="shared" si="103"/>
        <v>5.0784810126582283</v>
      </c>
      <c r="V172" s="149">
        <f t="shared" si="103"/>
        <v>148552.44249789033</v>
      </c>
      <c r="W172" s="150">
        <f t="shared" si="103"/>
        <v>0</v>
      </c>
      <c r="X172" s="149">
        <f t="shared" si="103"/>
        <v>0</v>
      </c>
      <c r="Y172" s="150">
        <f t="shared" si="103"/>
        <v>0</v>
      </c>
      <c r="Z172" s="149">
        <f t="shared" si="103"/>
        <v>0</v>
      </c>
      <c r="AA172" s="150">
        <f t="shared" si="103"/>
        <v>0</v>
      </c>
      <c r="AB172" s="149">
        <f t="shared" si="103"/>
        <v>0</v>
      </c>
      <c r="AC172" s="150">
        <f t="shared" si="103"/>
        <v>0</v>
      </c>
      <c r="AD172" s="151">
        <f t="shared" si="103"/>
        <v>0</v>
      </c>
    </row>
    <row r="173" spans="1:30" s="13" customFormat="1" ht="24" x14ac:dyDescent="0.25">
      <c r="A173" s="141" t="str">
        <f t="shared" ref="A173:AD173" si="104">A54</f>
        <v xml:space="preserve">04.04.01.059-8 </v>
      </c>
      <c r="B173" s="142" t="str">
        <f t="shared" si="104"/>
        <v>CIRURGIA PARA REVISÃO DO IMPLANTE COCLEAR SEM DISPOSITIVO INTERNO DO IMPLANTE COCLEAR</v>
      </c>
      <c r="C173" s="143">
        <f t="shared" si="104"/>
        <v>514.39</v>
      </c>
      <c r="D173" s="144">
        <f t="shared" si="104"/>
        <v>2.4</v>
      </c>
      <c r="E173" s="144">
        <f t="shared" si="104"/>
        <v>0.95527426160337559</v>
      </c>
      <c r="F173" s="143">
        <f t="shared" si="104"/>
        <v>491.38352742616036</v>
      </c>
      <c r="G173" s="144">
        <f t="shared" si="104"/>
        <v>0.4286919831223629</v>
      </c>
      <c r="H173" s="143">
        <f t="shared" si="104"/>
        <v>220.51486919831223</v>
      </c>
      <c r="I173" s="144">
        <f t="shared" si="104"/>
        <v>0.16962025316455698</v>
      </c>
      <c r="J173" s="143">
        <f t="shared" si="104"/>
        <v>87.250962025316468</v>
      </c>
      <c r="K173" s="144">
        <f t="shared" si="104"/>
        <v>0.84641350210970467</v>
      </c>
      <c r="L173" s="145">
        <f t="shared" si="104"/>
        <v>435.38664135021099</v>
      </c>
      <c r="M173" s="146">
        <f t="shared" si="104"/>
        <v>2.4</v>
      </c>
      <c r="N173" s="147">
        <f t="shared" si="104"/>
        <v>1234.5360000000001</v>
      </c>
      <c r="O173" s="148">
        <f t="shared" si="104"/>
        <v>0.95527426160337559</v>
      </c>
      <c r="P173" s="149">
        <f t="shared" si="104"/>
        <v>491.38352742616036</v>
      </c>
      <c r="Q173" s="150">
        <f t="shared" si="104"/>
        <v>0.24692658227848102</v>
      </c>
      <c r="R173" s="149">
        <f t="shared" si="104"/>
        <v>127.01656465822785</v>
      </c>
      <c r="S173" s="150">
        <f t="shared" si="104"/>
        <v>3.7994936708860769E-2</v>
      </c>
      <c r="T173" s="149">
        <f t="shared" si="104"/>
        <v>19.54421549367089</v>
      </c>
      <c r="U173" s="150">
        <f t="shared" si="104"/>
        <v>0.16928270042194093</v>
      </c>
      <c r="V173" s="149">
        <f t="shared" si="104"/>
        <v>87.077328270042202</v>
      </c>
      <c r="W173" s="150">
        <f t="shared" si="104"/>
        <v>0</v>
      </c>
      <c r="X173" s="149">
        <f t="shared" si="104"/>
        <v>0</v>
      </c>
      <c r="Y173" s="150">
        <f t="shared" si="104"/>
        <v>0.18176540084388187</v>
      </c>
      <c r="Z173" s="149">
        <f t="shared" si="104"/>
        <v>93.498304540084391</v>
      </c>
      <c r="AA173" s="150">
        <f t="shared" si="104"/>
        <v>0.13162531645569622</v>
      </c>
      <c r="AB173" s="149">
        <f t="shared" si="104"/>
        <v>67.706746531645578</v>
      </c>
      <c r="AC173" s="150">
        <f t="shared" si="104"/>
        <v>0.67713080168776374</v>
      </c>
      <c r="AD173" s="151">
        <f t="shared" si="104"/>
        <v>348.30931308016881</v>
      </c>
    </row>
    <row r="174" spans="1:30" s="13" customFormat="1" x14ac:dyDescent="0.25">
      <c r="A174" s="141"/>
      <c r="B174" s="152" t="s">
        <v>117</v>
      </c>
      <c r="C174" s="143"/>
      <c r="D174" s="144">
        <f t="shared" ref="D174:AD174" si="105">SUM(D55)</f>
        <v>15.085306329113926</v>
      </c>
      <c r="E174" s="144">
        <f t="shared" si="105"/>
        <v>9.5527426160337559</v>
      </c>
      <c r="F174" s="143">
        <f t="shared" si="105"/>
        <v>895.66514767932495</v>
      </c>
      <c r="G174" s="144">
        <f t="shared" si="105"/>
        <v>2.6510312236286921</v>
      </c>
      <c r="H174" s="143">
        <f t="shared" si="105"/>
        <v>248.56068752742618</v>
      </c>
      <c r="I174" s="144">
        <f t="shared" si="105"/>
        <v>0.51157468354430391</v>
      </c>
      <c r="J174" s="143">
        <f t="shared" si="105"/>
        <v>47.965242329113934</v>
      </c>
      <c r="K174" s="144">
        <f t="shared" si="105"/>
        <v>2.3699578059071733</v>
      </c>
      <c r="L174" s="145">
        <f t="shared" si="105"/>
        <v>222.20724388185656</v>
      </c>
      <c r="M174" s="146">
        <f t="shared" si="105"/>
        <v>15.085306329113925</v>
      </c>
      <c r="N174" s="147">
        <f t="shared" si="105"/>
        <v>1414.3983214177215</v>
      </c>
      <c r="O174" s="148">
        <f t="shared" si="105"/>
        <v>9.5527426160337559</v>
      </c>
      <c r="P174" s="149">
        <f t="shared" si="105"/>
        <v>895.66514767932495</v>
      </c>
      <c r="Q174" s="150">
        <f t="shared" si="105"/>
        <v>2.4692658227848101</v>
      </c>
      <c r="R174" s="149">
        <f t="shared" si="105"/>
        <v>231.51836354430381</v>
      </c>
      <c r="S174" s="150">
        <f t="shared" si="105"/>
        <v>0.37994936708860766</v>
      </c>
      <c r="T174" s="149">
        <f t="shared" si="105"/>
        <v>35.624052658227853</v>
      </c>
      <c r="U174" s="150">
        <f t="shared" si="105"/>
        <v>1.6928270042194093</v>
      </c>
      <c r="V174" s="149">
        <f t="shared" si="105"/>
        <v>158.71945991561182</v>
      </c>
      <c r="W174" s="150">
        <f t="shared" si="105"/>
        <v>0</v>
      </c>
      <c r="X174" s="149">
        <f t="shared" si="105"/>
        <v>0</v>
      </c>
      <c r="Y174" s="150">
        <f t="shared" si="105"/>
        <v>0.18176540084388187</v>
      </c>
      <c r="Z174" s="149">
        <f t="shared" si="105"/>
        <v>17.042323983122365</v>
      </c>
      <c r="AA174" s="150">
        <f t="shared" si="105"/>
        <v>0.13162531645569622</v>
      </c>
      <c r="AB174" s="149">
        <f t="shared" si="105"/>
        <v>12.341189670886079</v>
      </c>
      <c r="AC174" s="150">
        <f t="shared" si="105"/>
        <v>0.67713080168776374</v>
      </c>
      <c r="AD174" s="151">
        <f t="shared" si="105"/>
        <v>63.487783966244734</v>
      </c>
    </row>
    <row r="175" spans="1:30" s="13" customFormat="1" ht="24" x14ac:dyDescent="0.25">
      <c r="A175" s="141" t="str">
        <f t="shared" ref="A175:AD175" si="106">A56</f>
        <v>03.01.07.019-9</v>
      </c>
      <c r="B175" s="142" t="str">
        <f t="shared" si="106"/>
        <v>ACOMPANHAMENTO DE PACIENTE C/ IMPLANTE COCLEAR</v>
      </c>
      <c r="C175" s="143">
        <f t="shared" si="106"/>
        <v>58.62</v>
      </c>
      <c r="D175" s="144">
        <f t="shared" si="106"/>
        <v>99.679324894514792</v>
      </c>
      <c r="E175" s="144">
        <f t="shared" si="106"/>
        <v>47.763713080168777</v>
      </c>
      <c r="F175" s="143">
        <f t="shared" si="106"/>
        <v>2799.9088607594936</v>
      </c>
      <c r="G175" s="144">
        <f t="shared" si="106"/>
        <v>21.434599156118143</v>
      </c>
      <c r="H175" s="143">
        <f t="shared" si="106"/>
        <v>1256.4962025316454</v>
      </c>
      <c r="I175" s="144">
        <f t="shared" si="106"/>
        <v>5.0886075949367093</v>
      </c>
      <c r="J175" s="143">
        <f t="shared" si="106"/>
        <v>298.2941772151899</v>
      </c>
      <c r="K175" s="144">
        <f t="shared" si="106"/>
        <v>25.392405063291143</v>
      </c>
      <c r="L175" s="145">
        <f t="shared" si="106"/>
        <v>1488.5027848101265</v>
      </c>
      <c r="M175" s="146">
        <f t="shared" si="106"/>
        <v>99.679324894514764</v>
      </c>
      <c r="N175" s="147">
        <f t="shared" si="106"/>
        <v>5843.2020253164555</v>
      </c>
      <c r="O175" s="148">
        <f t="shared" si="106"/>
        <v>47.763713080168777</v>
      </c>
      <c r="P175" s="149">
        <f t="shared" si="106"/>
        <v>2799.9088607594936</v>
      </c>
      <c r="Q175" s="150">
        <f t="shared" si="106"/>
        <v>12.34632911392405</v>
      </c>
      <c r="R175" s="149">
        <f t="shared" si="106"/>
        <v>723.74181265822779</v>
      </c>
      <c r="S175" s="150">
        <f t="shared" si="106"/>
        <v>1.139848101265823</v>
      </c>
      <c r="T175" s="149">
        <f t="shared" si="106"/>
        <v>66.817895696202541</v>
      </c>
      <c r="U175" s="150">
        <f t="shared" si="106"/>
        <v>5.0784810126582283</v>
      </c>
      <c r="V175" s="149">
        <f t="shared" si="106"/>
        <v>297.7005569620253</v>
      </c>
      <c r="W175" s="150">
        <f t="shared" si="106"/>
        <v>0</v>
      </c>
      <c r="X175" s="149">
        <f t="shared" si="106"/>
        <v>0</v>
      </c>
      <c r="Y175" s="150">
        <f t="shared" si="106"/>
        <v>9.0882700421940932</v>
      </c>
      <c r="Z175" s="149">
        <f t="shared" si="106"/>
        <v>532.75438987341772</v>
      </c>
      <c r="AA175" s="150">
        <f t="shared" si="106"/>
        <v>3.9487594936708863</v>
      </c>
      <c r="AB175" s="149">
        <f t="shared" si="106"/>
        <v>231.47628151898735</v>
      </c>
      <c r="AC175" s="150">
        <f t="shared" si="106"/>
        <v>20.313924050632913</v>
      </c>
      <c r="AD175" s="151">
        <f t="shared" si="106"/>
        <v>1190.8022278481012</v>
      </c>
    </row>
    <row r="176" spans="1:30" s="13" customFormat="1" x14ac:dyDescent="0.25">
      <c r="A176" s="141"/>
      <c r="B176" s="152" t="s">
        <v>117</v>
      </c>
      <c r="C176" s="143"/>
      <c r="D176" s="144">
        <f t="shared" ref="D176:AD176" si="107">SUM(D57:D66)</f>
        <v>996.79324894514809</v>
      </c>
      <c r="E176" s="144">
        <f t="shared" si="107"/>
        <v>477.63713080168776</v>
      </c>
      <c r="F176" s="143">
        <f t="shared" si="107"/>
        <v>14772.8388185654</v>
      </c>
      <c r="G176" s="144">
        <f t="shared" si="107"/>
        <v>214.34599156118142</v>
      </c>
      <c r="H176" s="143">
        <f t="shared" si="107"/>
        <v>6629.5071729957799</v>
      </c>
      <c r="I176" s="144">
        <f t="shared" si="107"/>
        <v>50.886075949367104</v>
      </c>
      <c r="J176" s="143">
        <f t="shared" si="107"/>
        <v>1573.8554430379747</v>
      </c>
      <c r="K176" s="144">
        <f t="shared" si="107"/>
        <v>253.92405063291139</v>
      </c>
      <c r="L176" s="145">
        <f t="shared" si="107"/>
        <v>7853.6169620253168</v>
      </c>
      <c r="M176" s="146">
        <f t="shared" si="107"/>
        <v>996.79324894514775</v>
      </c>
      <c r="N176" s="147">
        <f t="shared" si="107"/>
        <v>30829.818396624476</v>
      </c>
      <c r="O176" s="148">
        <f t="shared" si="107"/>
        <v>477.63713080168776</v>
      </c>
      <c r="P176" s="149">
        <f t="shared" si="107"/>
        <v>14772.8388185654</v>
      </c>
      <c r="Q176" s="150">
        <f t="shared" si="107"/>
        <v>123.46329113924048</v>
      </c>
      <c r="R176" s="149">
        <f t="shared" si="107"/>
        <v>3818.5961316455691</v>
      </c>
      <c r="S176" s="150">
        <f t="shared" si="107"/>
        <v>11.39848101265823</v>
      </c>
      <c r="T176" s="149">
        <f t="shared" si="107"/>
        <v>352.54361924050647</v>
      </c>
      <c r="U176" s="150">
        <f t="shared" si="107"/>
        <v>50.784810126582293</v>
      </c>
      <c r="V176" s="149">
        <f t="shared" si="107"/>
        <v>1570.7233924050636</v>
      </c>
      <c r="W176" s="150">
        <f t="shared" si="107"/>
        <v>0</v>
      </c>
      <c r="X176" s="149">
        <f t="shared" si="107"/>
        <v>0</v>
      </c>
      <c r="Y176" s="150">
        <f t="shared" si="107"/>
        <v>90.882700421940953</v>
      </c>
      <c r="Z176" s="149">
        <f t="shared" si="107"/>
        <v>2810.9110413502112</v>
      </c>
      <c r="AA176" s="150">
        <f t="shared" si="107"/>
        <v>39.487594936708852</v>
      </c>
      <c r="AB176" s="149">
        <f t="shared" si="107"/>
        <v>1221.3118237974684</v>
      </c>
      <c r="AC176" s="150">
        <f t="shared" si="107"/>
        <v>203.13924050632917</v>
      </c>
      <c r="AD176" s="151">
        <f t="shared" si="107"/>
        <v>6282.8935696202543</v>
      </c>
    </row>
    <row r="177" spans="1:30" s="13" customFormat="1" x14ac:dyDescent="0.25">
      <c r="A177" s="141" t="str">
        <f t="shared" ref="A177:AD177" si="108">A67</f>
        <v>03.01. 07 017-2</v>
      </c>
      <c r="B177" s="142" t="str">
        <f t="shared" si="108"/>
        <v>MANUTENÇÃO DA PRÓTESE DE IMPLANTE COCLEAR</v>
      </c>
      <c r="C177" s="143">
        <f t="shared" si="108"/>
        <v>1226.3499999999999</v>
      </c>
      <c r="D177" s="144">
        <f t="shared" si="108"/>
        <v>24.000000000000004</v>
      </c>
      <c r="E177" s="144">
        <f t="shared" si="108"/>
        <v>9.5527426160337559</v>
      </c>
      <c r="F177" s="143">
        <f t="shared" si="108"/>
        <v>11715.005907172996</v>
      </c>
      <c r="G177" s="144">
        <f t="shared" si="108"/>
        <v>4.2869198312236287</v>
      </c>
      <c r="H177" s="143">
        <f t="shared" si="108"/>
        <v>5257.2641350210961</v>
      </c>
      <c r="I177" s="144">
        <f t="shared" si="108"/>
        <v>1.6962025316455698</v>
      </c>
      <c r="J177" s="143">
        <f t="shared" si="108"/>
        <v>2080.1379746835446</v>
      </c>
      <c r="K177" s="144">
        <f t="shared" si="108"/>
        <v>8.4641350210970465</v>
      </c>
      <c r="L177" s="145">
        <f t="shared" si="108"/>
        <v>10379.991983122363</v>
      </c>
      <c r="M177" s="146">
        <f t="shared" si="108"/>
        <v>24</v>
      </c>
      <c r="N177" s="147">
        <f t="shared" si="108"/>
        <v>29432.399999999998</v>
      </c>
      <c r="O177" s="148">
        <f t="shared" si="108"/>
        <v>9.5527426160337559</v>
      </c>
      <c r="P177" s="149">
        <f t="shared" si="108"/>
        <v>11715.005907172996</v>
      </c>
      <c r="Q177" s="150">
        <f t="shared" si="108"/>
        <v>2.4692658227848101</v>
      </c>
      <c r="R177" s="149">
        <f t="shared" si="108"/>
        <v>3028.1841417721516</v>
      </c>
      <c r="S177" s="150">
        <f t="shared" si="108"/>
        <v>0.37994936708860766</v>
      </c>
      <c r="T177" s="149">
        <f t="shared" si="108"/>
        <v>465.95090632911399</v>
      </c>
      <c r="U177" s="150">
        <f t="shared" si="108"/>
        <v>1.6928270042194093</v>
      </c>
      <c r="V177" s="149">
        <f t="shared" si="108"/>
        <v>2075.9983966244727</v>
      </c>
      <c r="W177" s="150">
        <f t="shared" si="108"/>
        <v>0</v>
      </c>
      <c r="X177" s="149">
        <f t="shared" si="108"/>
        <v>0</v>
      </c>
      <c r="Y177" s="150">
        <f t="shared" si="108"/>
        <v>1.8176540084388186</v>
      </c>
      <c r="Z177" s="149">
        <f t="shared" si="108"/>
        <v>2229.0799932489449</v>
      </c>
      <c r="AA177" s="150">
        <f t="shared" si="108"/>
        <v>1.3162531645569622</v>
      </c>
      <c r="AB177" s="149">
        <f t="shared" si="108"/>
        <v>1614.1870683544305</v>
      </c>
      <c r="AC177" s="150">
        <f t="shared" si="108"/>
        <v>6.7713080168776374</v>
      </c>
      <c r="AD177" s="151">
        <f t="shared" si="108"/>
        <v>8303.9935864978906</v>
      </c>
    </row>
    <row r="178" spans="1:30" s="13" customFormat="1" x14ac:dyDescent="0.25">
      <c r="A178" s="141" t="str">
        <f t="shared" ref="A178:AD178" si="109">A82</f>
        <v xml:space="preserve">03.01.07.011-3 - </v>
      </c>
      <c r="B178" s="142" t="str">
        <f t="shared" si="109"/>
        <v>TERAPIA FONOAUDIOLÓGICA INDIVIDUAL</v>
      </c>
      <c r="C178" s="143">
        <f t="shared" si="109"/>
        <v>10.9</v>
      </c>
      <c r="D178" s="144">
        <f t="shared" si="109"/>
        <v>1353.099341772152</v>
      </c>
      <c r="E178" s="144">
        <f t="shared" si="109"/>
        <v>917.06329113924062</v>
      </c>
      <c r="F178" s="143">
        <f t="shared" si="109"/>
        <v>9995.9898734177223</v>
      </c>
      <c r="G178" s="144">
        <f t="shared" si="109"/>
        <v>237.04951898734177</v>
      </c>
      <c r="H178" s="143">
        <f t="shared" si="109"/>
        <v>2583.8397569620256</v>
      </c>
      <c r="I178" s="144">
        <f t="shared" si="109"/>
        <v>36.475139240506337</v>
      </c>
      <c r="J178" s="143">
        <f t="shared" si="109"/>
        <v>397.57901772151911</v>
      </c>
      <c r="K178" s="144">
        <f t="shared" si="109"/>
        <v>162.5113924050633</v>
      </c>
      <c r="L178" s="145">
        <f t="shared" si="109"/>
        <v>1771.37417721519</v>
      </c>
      <c r="M178" s="146">
        <f t="shared" si="109"/>
        <v>1353.099341772152</v>
      </c>
      <c r="N178" s="147">
        <f t="shared" si="109"/>
        <v>14748.782825316455</v>
      </c>
      <c r="O178" s="148">
        <f t="shared" si="109"/>
        <v>917.06329113924062</v>
      </c>
      <c r="P178" s="149">
        <f t="shared" si="109"/>
        <v>9995.9898734177223</v>
      </c>
      <c r="Q178" s="150">
        <f t="shared" si="109"/>
        <v>237.04951898734177</v>
      </c>
      <c r="R178" s="149">
        <f t="shared" si="109"/>
        <v>2583.8397569620256</v>
      </c>
      <c r="S178" s="150">
        <f t="shared" si="109"/>
        <v>36.475139240506337</v>
      </c>
      <c r="T178" s="149">
        <f t="shared" si="109"/>
        <v>397.57901772151911</v>
      </c>
      <c r="U178" s="150">
        <f t="shared" si="109"/>
        <v>162.5113924050633</v>
      </c>
      <c r="V178" s="149">
        <f t="shared" si="109"/>
        <v>1771.37417721519</v>
      </c>
      <c r="W178" s="150">
        <f t="shared" si="109"/>
        <v>0</v>
      </c>
      <c r="X178" s="149">
        <f t="shared" si="109"/>
        <v>0</v>
      </c>
      <c r="Y178" s="150">
        <f t="shared" si="109"/>
        <v>0</v>
      </c>
      <c r="Z178" s="149">
        <f t="shared" si="109"/>
        <v>0</v>
      </c>
      <c r="AA178" s="150">
        <f t="shared" si="109"/>
        <v>0</v>
      </c>
      <c r="AB178" s="149">
        <f t="shared" si="109"/>
        <v>0</v>
      </c>
      <c r="AC178" s="150">
        <f t="shared" si="109"/>
        <v>0</v>
      </c>
      <c r="AD178" s="151">
        <f t="shared" si="109"/>
        <v>0</v>
      </c>
    </row>
    <row r="179" spans="1:30" s="13" customFormat="1" x14ac:dyDescent="0.25">
      <c r="A179" s="180" t="s">
        <v>93</v>
      </c>
      <c r="B179" s="177" t="s">
        <v>17</v>
      </c>
      <c r="C179" s="177"/>
      <c r="D179" s="177" t="s">
        <v>18</v>
      </c>
      <c r="E179" s="269" t="s">
        <v>4</v>
      </c>
      <c r="F179" s="269"/>
      <c r="G179" s="269"/>
      <c r="H179" s="269"/>
      <c r="I179" s="269"/>
      <c r="J179" s="269"/>
      <c r="K179" s="269"/>
      <c r="L179" s="270"/>
      <c r="M179" s="175" t="s">
        <v>19</v>
      </c>
      <c r="N179" s="176"/>
      <c r="O179" s="226" t="s">
        <v>5</v>
      </c>
      <c r="P179" s="206"/>
      <c r="Q179" s="206"/>
      <c r="R179" s="206"/>
      <c r="S179" s="206"/>
      <c r="T179" s="206"/>
      <c r="U179" s="206"/>
      <c r="V179" s="206"/>
      <c r="W179" s="206" t="s">
        <v>6</v>
      </c>
      <c r="X179" s="206"/>
      <c r="Y179" s="206"/>
      <c r="Z179" s="206"/>
      <c r="AA179" s="206"/>
      <c r="AB179" s="206"/>
      <c r="AC179" s="206"/>
      <c r="AD179" s="208"/>
    </row>
    <row r="180" spans="1:30" s="13" customFormat="1" x14ac:dyDescent="0.25">
      <c r="A180" s="180"/>
      <c r="B180" s="177" t="s">
        <v>20</v>
      </c>
      <c r="C180" s="178" t="s">
        <v>21</v>
      </c>
      <c r="D180" s="177"/>
      <c r="E180" s="269" t="s">
        <v>7</v>
      </c>
      <c r="F180" s="269"/>
      <c r="G180" s="269" t="s">
        <v>8</v>
      </c>
      <c r="H180" s="269"/>
      <c r="I180" s="269" t="s">
        <v>9</v>
      </c>
      <c r="J180" s="269"/>
      <c r="K180" s="269" t="s">
        <v>10</v>
      </c>
      <c r="L180" s="270"/>
      <c r="M180" s="175"/>
      <c r="N180" s="176"/>
      <c r="O180" s="226" t="s">
        <v>7</v>
      </c>
      <c r="P180" s="206"/>
      <c r="Q180" s="206" t="s">
        <v>8</v>
      </c>
      <c r="R180" s="206"/>
      <c r="S180" s="206" t="s">
        <v>9</v>
      </c>
      <c r="T180" s="206"/>
      <c r="U180" s="206" t="s">
        <v>10</v>
      </c>
      <c r="V180" s="206"/>
      <c r="W180" s="206" t="s">
        <v>7</v>
      </c>
      <c r="X180" s="206"/>
      <c r="Y180" s="206" t="s">
        <v>8</v>
      </c>
      <c r="Z180" s="206"/>
      <c r="AA180" s="206" t="s">
        <v>9</v>
      </c>
      <c r="AB180" s="206"/>
      <c r="AC180" s="206" t="s">
        <v>10</v>
      </c>
      <c r="AD180" s="208"/>
    </row>
    <row r="181" spans="1:30" s="13" customFormat="1" x14ac:dyDescent="0.25">
      <c r="A181" s="180"/>
      <c r="B181" s="177"/>
      <c r="C181" s="178"/>
      <c r="D181" s="177"/>
      <c r="E181" s="137" t="s">
        <v>22</v>
      </c>
      <c r="F181" s="137" t="s">
        <v>23</v>
      </c>
      <c r="G181" s="137" t="s">
        <v>22</v>
      </c>
      <c r="H181" s="137" t="s">
        <v>23</v>
      </c>
      <c r="I181" s="137" t="s">
        <v>22</v>
      </c>
      <c r="J181" s="137" t="s">
        <v>23</v>
      </c>
      <c r="K181" s="137" t="s">
        <v>22</v>
      </c>
      <c r="L181" s="138" t="s">
        <v>23</v>
      </c>
      <c r="M181" s="139" t="s">
        <v>22</v>
      </c>
      <c r="N181" s="140" t="s">
        <v>23</v>
      </c>
      <c r="O181" s="37" t="s">
        <v>22</v>
      </c>
      <c r="P181" s="29" t="s">
        <v>23</v>
      </c>
      <c r="Q181" s="29" t="s">
        <v>22</v>
      </c>
      <c r="R181" s="29" t="s">
        <v>23</v>
      </c>
      <c r="S181" s="29" t="s">
        <v>22</v>
      </c>
      <c r="T181" s="29" t="s">
        <v>23</v>
      </c>
      <c r="U181" s="29" t="s">
        <v>22</v>
      </c>
      <c r="V181" s="29" t="s">
        <v>23</v>
      </c>
      <c r="W181" s="29" t="s">
        <v>22</v>
      </c>
      <c r="X181" s="29" t="s">
        <v>23</v>
      </c>
      <c r="Y181" s="29" t="s">
        <v>22</v>
      </c>
      <c r="Z181" s="29" t="s">
        <v>23</v>
      </c>
      <c r="AA181" s="29" t="s">
        <v>22</v>
      </c>
      <c r="AB181" s="29" t="s">
        <v>23</v>
      </c>
      <c r="AC181" s="29" t="s">
        <v>22</v>
      </c>
      <c r="AD181" s="31" t="s">
        <v>23</v>
      </c>
    </row>
    <row r="182" spans="1:30" s="13" customFormat="1" ht="24" x14ac:dyDescent="0.25">
      <c r="A182" s="141" t="str">
        <f t="shared" ref="A182:AD182" si="110">A90</f>
        <v>02.11.07.041-6</v>
      </c>
      <c r="B182" s="142" t="str">
        <f t="shared" si="110"/>
        <v>AVALIAÇÃO E SELEÇÃO PRÉ-CIRÚRGICA PARA DA PRÓTESE AUDITIVA ANCORADA NO OSSO</v>
      </c>
      <c r="C182" s="143">
        <f t="shared" si="110"/>
        <v>45.56</v>
      </c>
      <c r="D182" s="144">
        <f t="shared" si="110"/>
        <v>3.0000000000000004</v>
      </c>
      <c r="E182" s="144">
        <f t="shared" si="110"/>
        <v>1.1940928270042195</v>
      </c>
      <c r="F182" s="143">
        <f t="shared" si="110"/>
        <v>54.402869198312246</v>
      </c>
      <c r="G182" s="144">
        <f t="shared" si="110"/>
        <v>0.53586497890295359</v>
      </c>
      <c r="H182" s="143">
        <f t="shared" si="110"/>
        <v>24.414008438818566</v>
      </c>
      <c r="I182" s="144">
        <f t="shared" si="110"/>
        <v>0.21202531645569622</v>
      </c>
      <c r="J182" s="143">
        <f t="shared" si="110"/>
        <v>9.6598734177215206</v>
      </c>
      <c r="K182" s="144">
        <f t="shared" si="110"/>
        <v>1.0580168776371308</v>
      </c>
      <c r="L182" s="145">
        <f t="shared" si="110"/>
        <v>48.203248945147685</v>
      </c>
      <c r="M182" s="146">
        <f t="shared" si="110"/>
        <v>3</v>
      </c>
      <c r="N182" s="147">
        <f t="shared" si="110"/>
        <v>136.68000000000004</v>
      </c>
      <c r="O182" s="148">
        <f t="shared" si="110"/>
        <v>1.1940928270042195</v>
      </c>
      <c r="P182" s="149">
        <f t="shared" si="110"/>
        <v>54.402869198312246</v>
      </c>
      <c r="Q182" s="150">
        <f t="shared" si="110"/>
        <v>0.30865822784810126</v>
      </c>
      <c r="R182" s="149">
        <f t="shared" si="110"/>
        <v>14.062468860759495</v>
      </c>
      <c r="S182" s="150">
        <f t="shared" si="110"/>
        <v>4.7493670886075957E-2</v>
      </c>
      <c r="T182" s="149">
        <f t="shared" si="110"/>
        <v>2.1638116455696208</v>
      </c>
      <c r="U182" s="150">
        <f t="shared" si="110"/>
        <v>0.21160337552742617</v>
      </c>
      <c r="V182" s="149">
        <f t="shared" si="110"/>
        <v>9.6406497890295366</v>
      </c>
      <c r="W182" s="150">
        <f t="shared" si="110"/>
        <v>0</v>
      </c>
      <c r="X182" s="149">
        <f t="shared" si="110"/>
        <v>0</v>
      </c>
      <c r="Y182" s="150">
        <f t="shared" si="110"/>
        <v>0.22720675105485233</v>
      </c>
      <c r="Z182" s="149">
        <f t="shared" si="110"/>
        <v>10.351539578059073</v>
      </c>
      <c r="AA182" s="150">
        <f t="shared" si="110"/>
        <v>0.16453164556962027</v>
      </c>
      <c r="AB182" s="149">
        <f t="shared" si="110"/>
        <v>7.4960617721518998</v>
      </c>
      <c r="AC182" s="150">
        <f t="shared" si="110"/>
        <v>0.84641350210970467</v>
      </c>
      <c r="AD182" s="151">
        <f t="shared" si="110"/>
        <v>38.562599156118146</v>
      </c>
    </row>
    <row r="183" spans="1:30" s="13" customFormat="1" x14ac:dyDescent="0.25">
      <c r="A183" s="141"/>
      <c r="B183" s="142" t="s">
        <v>117</v>
      </c>
      <c r="C183" s="143"/>
      <c r="D183" s="144">
        <f t="shared" ref="D183:AD183" si="111">SUM(D91:D97)</f>
        <v>21.000000000000004</v>
      </c>
      <c r="E183" s="144">
        <f t="shared" si="111"/>
        <v>8.3586497890295366</v>
      </c>
      <c r="F183" s="143">
        <f t="shared" si="111"/>
        <v>241.52915611814348</v>
      </c>
      <c r="G183" s="144">
        <f t="shared" si="111"/>
        <v>3.7510548523206748</v>
      </c>
      <c r="H183" s="143">
        <f t="shared" si="111"/>
        <v>108.38940928270043</v>
      </c>
      <c r="I183" s="144">
        <f t="shared" si="111"/>
        <v>1.4841772151898736</v>
      </c>
      <c r="J183" s="143">
        <f t="shared" si="111"/>
        <v>42.886360759493677</v>
      </c>
      <c r="K183" s="144">
        <f t="shared" si="111"/>
        <v>7.406118143459917</v>
      </c>
      <c r="L183" s="145">
        <f t="shared" si="111"/>
        <v>214.00507383966249</v>
      </c>
      <c r="M183" s="146">
        <f t="shared" si="111"/>
        <v>21</v>
      </c>
      <c r="N183" s="147">
        <f t="shared" si="111"/>
        <v>606.80999999999995</v>
      </c>
      <c r="O183" s="148">
        <f t="shared" si="111"/>
        <v>8.3586497890295366</v>
      </c>
      <c r="P183" s="149">
        <f t="shared" si="111"/>
        <v>241.52915611814348</v>
      </c>
      <c r="Q183" s="150">
        <f t="shared" si="111"/>
        <v>2.1606075949367085</v>
      </c>
      <c r="R183" s="149">
        <f t="shared" si="111"/>
        <v>62.432299746835447</v>
      </c>
      <c r="S183" s="150">
        <f t="shared" si="111"/>
        <v>0.33245569620253174</v>
      </c>
      <c r="T183" s="149">
        <f t="shared" si="111"/>
        <v>9.6065448101265822</v>
      </c>
      <c r="U183" s="150">
        <f t="shared" si="111"/>
        <v>1.4812236286919833</v>
      </c>
      <c r="V183" s="149">
        <f t="shared" si="111"/>
        <v>42.8010147679325</v>
      </c>
      <c r="W183" s="150">
        <f t="shared" si="111"/>
        <v>0</v>
      </c>
      <c r="X183" s="149">
        <f t="shared" si="111"/>
        <v>0</v>
      </c>
      <c r="Y183" s="150">
        <f t="shared" si="111"/>
        <v>1.5904472573839663</v>
      </c>
      <c r="Z183" s="149">
        <f t="shared" si="111"/>
        <v>45.95710953586498</v>
      </c>
      <c r="AA183" s="150">
        <f t="shared" si="111"/>
        <v>1.151721518987342</v>
      </c>
      <c r="AB183" s="149">
        <f t="shared" si="111"/>
        <v>33.279815949367091</v>
      </c>
      <c r="AC183" s="150">
        <f t="shared" si="111"/>
        <v>5.9248945147679333</v>
      </c>
      <c r="AD183" s="151">
        <f t="shared" si="111"/>
        <v>171.20405907173</v>
      </c>
    </row>
    <row r="184" spans="1:30" s="13" customFormat="1" ht="84" x14ac:dyDescent="0.25">
      <c r="A184" s="141" t="str">
        <f t="shared" ref="A184:AD184" si="112">A98</f>
        <v xml:space="preserve">04.04.01.060-1 </v>
      </c>
      <c r="B184" s="142" t="str">
        <f t="shared" si="112"/>
        <v xml:space="preserve">CIRURGIA PARA PRÓTESE AUDITIVA ANCORADA NO OSSO - 1º TEMPO </v>
      </c>
      <c r="C184" s="143">
        <f t="shared" si="112"/>
        <v>1543.19</v>
      </c>
      <c r="D184" s="144">
        <f t="shared" si="112"/>
        <v>0</v>
      </c>
      <c r="E184" s="144" t="str">
        <f t="shared" si="112"/>
        <v>FOI COMPUTADO TODOS OS CASOS COMO TEMPO ÚNICO SOMENTE PARA O CALCULO DO IMPACTO</v>
      </c>
      <c r="F184" s="143">
        <f t="shared" si="112"/>
        <v>0</v>
      </c>
      <c r="G184" s="144">
        <f t="shared" si="112"/>
        <v>0</v>
      </c>
      <c r="H184" s="143">
        <f t="shared" si="112"/>
        <v>0</v>
      </c>
      <c r="I184" s="144">
        <f t="shared" si="112"/>
        <v>0</v>
      </c>
      <c r="J184" s="143">
        <f t="shared" si="112"/>
        <v>0</v>
      </c>
      <c r="K184" s="144">
        <f t="shared" si="112"/>
        <v>0</v>
      </c>
      <c r="L184" s="145">
        <f t="shared" si="112"/>
        <v>0</v>
      </c>
      <c r="M184" s="146">
        <f t="shared" si="112"/>
        <v>0</v>
      </c>
      <c r="N184" s="147">
        <f t="shared" si="112"/>
        <v>0</v>
      </c>
      <c r="O184" s="153" t="str">
        <f t="shared" si="112"/>
        <v>FOI COMPUTADO TODOS OS CASOS COMO TEMPO ÚNICO SOMENTE PARA O CALCULO DO IMPACTO</v>
      </c>
      <c r="P184" s="149">
        <f t="shared" si="112"/>
        <v>0</v>
      </c>
      <c r="Q184" s="150">
        <f t="shared" si="112"/>
        <v>0</v>
      </c>
      <c r="R184" s="149">
        <f t="shared" si="112"/>
        <v>0</v>
      </c>
      <c r="S184" s="150">
        <f t="shared" si="112"/>
        <v>0</v>
      </c>
      <c r="T184" s="149">
        <f t="shared" si="112"/>
        <v>0</v>
      </c>
      <c r="U184" s="150">
        <f t="shared" si="112"/>
        <v>0</v>
      </c>
      <c r="V184" s="149">
        <f t="shared" si="112"/>
        <v>0</v>
      </c>
      <c r="W184" s="150">
        <f t="shared" si="112"/>
        <v>0</v>
      </c>
      <c r="X184" s="149">
        <f t="shared" si="112"/>
        <v>0</v>
      </c>
      <c r="Y184" s="150">
        <f t="shared" si="112"/>
        <v>0</v>
      </c>
      <c r="Z184" s="149">
        <f t="shared" si="112"/>
        <v>0</v>
      </c>
      <c r="AA184" s="150">
        <f t="shared" si="112"/>
        <v>0</v>
      </c>
      <c r="AB184" s="149">
        <f t="shared" si="112"/>
        <v>0</v>
      </c>
      <c r="AC184" s="150">
        <f t="shared" si="112"/>
        <v>0</v>
      </c>
      <c r="AD184" s="151">
        <f t="shared" si="112"/>
        <v>0</v>
      </c>
    </row>
    <row r="185" spans="1:30" s="13" customFormat="1" x14ac:dyDescent="0.25">
      <c r="A185" s="141"/>
      <c r="B185" s="142" t="s">
        <v>117</v>
      </c>
      <c r="C185" s="143"/>
      <c r="D185" s="144">
        <f t="shared" ref="D185:L185" si="113">D99</f>
        <v>0</v>
      </c>
      <c r="E185" s="144">
        <f t="shared" si="113"/>
        <v>0</v>
      </c>
      <c r="F185" s="143">
        <f t="shared" si="113"/>
        <v>0</v>
      </c>
      <c r="G185" s="144">
        <f t="shared" si="113"/>
        <v>0</v>
      </c>
      <c r="H185" s="143">
        <f t="shared" si="113"/>
        <v>0</v>
      </c>
      <c r="I185" s="144">
        <f t="shared" si="113"/>
        <v>0</v>
      </c>
      <c r="J185" s="143">
        <f t="shared" si="113"/>
        <v>0</v>
      </c>
      <c r="K185" s="144">
        <f t="shared" si="113"/>
        <v>0</v>
      </c>
      <c r="L185" s="145">
        <f t="shared" si="113"/>
        <v>0</v>
      </c>
      <c r="M185" s="146">
        <f t="shared" ref="M185:AD185" si="114">SUM(M99)</f>
        <v>0</v>
      </c>
      <c r="N185" s="147">
        <f t="shared" si="114"/>
        <v>0</v>
      </c>
      <c r="O185" s="148">
        <f t="shared" si="114"/>
        <v>0</v>
      </c>
      <c r="P185" s="149">
        <f t="shared" si="114"/>
        <v>0</v>
      </c>
      <c r="Q185" s="150">
        <f t="shared" si="114"/>
        <v>0</v>
      </c>
      <c r="R185" s="149">
        <f t="shared" si="114"/>
        <v>0</v>
      </c>
      <c r="S185" s="150">
        <f t="shared" si="114"/>
        <v>0</v>
      </c>
      <c r="T185" s="149">
        <f t="shared" si="114"/>
        <v>0</v>
      </c>
      <c r="U185" s="150">
        <f t="shared" si="114"/>
        <v>0</v>
      </c>
      <c r="V185" s="149">
        <f t="shared" si="114"/>
        <v>0</v>
      </c>
      <c r="W185" s="150">
        <f t="shared" si="114"/>
        <v>0</v>
      </c>
      <c r="X185" s="149">
        <f t="shared" si="114"/>
        <v>0</v>
      </c>
      <c r="Y185" s="150">
        <f t="shared" si="114"/>
        <v>0</v>
      </c>
      <c r="Z185" s="149">
        <f t="shared" si="114"/>
        <v>0</v>
      </c>
      <c r="AA185" s="150">
        <f t="shared" si="114"/>
        <v>0</v>
      </c>
      <c r="AB185" s="149">
        <f t="shared" si="114"/>
        <v>0</v>
      </c>
      <c r="AC185" s="150">
        <f t="shared" si="114"/>
        <v>0</v>
      </c>
      <c r="AD185" s="151">
        <f t="shared" si="114"/>
        <v>0</v>
      </c>
    </row>
    <row r="186" spans="1:30" s="13" customFormat="1" ht="24" x14ac:dyDescent="0.25">
      <c r="A186" s="141" t="str">
        <f>A100</f>
        <v xml:space="preserve">04.04.01.061-0 </v>
      </c>
      <c r="B186" s="142" t="str">
        <f>B100</f>
        <v xml:space="preserve">CIRURGIA PARA PRÓTESE AUDITIVA ANCORADA NO OSSO - 2º TEMPO </v>
      </c>
      <c r="C186" s="143">
        <f>C100</f>
        <v>154.32</v>
      </c>
      <c r="D186" s="144">
        <f t="shared" ref="D186:L186" si="115">D100</f>
        <v>0</v>
      </c>
      <c r="E186" s="144">
        <f t="shared" si="115"/>
        <v>0</v>
      </c>
      <c r="F186" s="143">
        <f t="shared" si="115"/>
        <v>0</v>
      </c>
      <c r="G186" s="144">
        <f t="shared" si="115"/>
        <v>0</v>
      </c>
      <c r="H186" s="143">
        <f t="shared" si="115"/>
        <v>0</v>
      </c>
      <c r="I186" s="144">
        <f t="shared" si="115"/>
        <v>0</v>
      </c>
      <c r="J186" s="143">
        <f t="shared" si="115"/>
        <v>0</v>
      </c>
      <c r="K186" s="144">
        <f t="shared" si="115"/>
        <v>0</v>
      </c>
      <c r="L186" s="145">
        <f t="shared" si="115"/>
        <v>0</v>
      </c>
      <c r="M186" s="146">
        <f t="shared" ref="M186:AD186" si="116">M100</f>
        <v>0</v>
      </c>
      <c r="N186" s="147">
        <f t="shared" si="116"/>
        <v>0</v>
      </c>
      <c r="O186" s="148">
        <f t="shared" si="116"/>
        <v>0</v>
      </c>
      <c r="P186" s="149">
        <f t="shared" si="116"/>
        <v>0</v>
      </c>
      <c r="Q186" s="150">
        <f t="shared" si="116"/>
        <v>0</v>
      </c>
      <c r="R186" s="149">
        <f t="shared" si="116"/>
        <v>0</v>
      </c>
      <c r="S186" s="150">
        <f t="shared" si="116"/>
        <v>0</v>
      </c>
      <c r="T186" s="149">
        <f t="shared" si="116"/>
        <v>0</v>
      </c>
      <c r="U186" s="150">
        <f t="shared" si="116"/>
        <v>0</v>
      </c>
      <c r="V186" s="149">
        <f t="shared" si="116"/>
        <v>0</v>
      </c>
      <c r="W186" s="150">
        <f t="shared" si="116"/>
        <v>0</v>
      </c>
      <c r="X186" s="149">
        <f t="shared" si="116"/>
        <v>0</v>
      </c>
      <c r="Y186" s="150">
        <f t="shared" si="116"/>
        <v>0</v>
      </c>
      <c r="Z186" s="149">
        <f t="shared" si="116"/>
        <v>0</v>
      </c>
      <c r="AA186" s="150">
        <f t="shared" si="116"/>
        <v>0</v>
      </c>
      <c r="AB186" s="149">
        <f t="shared" si="116"/>
        <v>0</v>
      </c>
      <c r="AC186" s="150">
        <f t="shared" si="116"/>
        <v>0</v>
      </c>
      <c r="AD186" s="151">
        <f t="shared" si="116"/>
        <v>0</v>
      </c>
    </row>
    <row r="187" spans="1:30" s="13" customFormat="1" x14ac:dyDescent="0.25">
      <c r="A187" s="141"/>
      <c r="B187" s="142" t="s">
        <v>117</v>
      </c>
      <c r="C187" s="143"/>
      <c r="D187" s="144">
        <f t="shared" ref="D187:J187" si="117">SUM(D101)</f>
        <v>0</v>
      </c>
      <c r="E187" s="144">
        <f t="shared" si="117"/>
        <v>0</v>
      </c>
      <c r="F187" s="143">
        <f t="shared" si="117"/>
        <v>0</v>
      </c>
      <c r="G187" s="144">
        <f t="shared" si="117"/>
        <v>0</v>
      </c>
      <c r="H187" s="143">
        <f t="shared" si="117"/>
        <v>0</v>
      </c>
      <c r="I187" s="144">
        <f t="shared" si="117"/>
        <v>0</v>
      </c>
      <c r="J187" s="143">
        <f t="shared" si="117"/>
        <v>0</v>
      </c>
      <c r="K187" s="144">
        <f t="shared" ref="K187:L189" si="118">K101</f>
        <v>0</v>
      </c>
      <c r="L187" s="145">
        <f t="shared" si="118"/>
        <v>0</v>
      </c>
      <c r="M187" s="146">
        <f t="shared" ref="M187:AD187" si="119">SUM(M101)</f>
        <v>0</v>
      </c>
      <c r="N187" s="147">
        <f t="shared" si="119"/>
        <v>0</v>
      </c>
      <c r="O187" s="148">
        <f t="shared" si="119"/>
        <v>0</v>
      </c>
      <c r="P187" s="149">
        <f t="shared" si="119"/>
        <v>0</v>
      </c>
      <c r="Q187" s="150">
        <f t="shared" si="119"/>
        <v>0</v>
      </c>
      <c r="R187" s="149">
        <f t="shared" si="119"/>
        <v>0</v>
      </c>
      <c r="S187" s="150">
        <f t="shared" si="119"/>
        <v>0</v>
      </c>
      <c r="T187" s="149">
        <f t="shared" si="119"/>
        <v>0</v>
      </c>
      <c r="U187" s="150">
        <f t="shared" si="119"/>
        <v>0</v>
      </c>
      <c r="V187" s="149">
        <f t="shared" si="119"/>
        <v>0</v>
      </c>
      <c r="W187" s="150">
        <f t="shared" si="119"/>
        <v>0</v>
      </c>
      <c r="X187" s="149">
        <f t="shared" si="119"/>
        <v>0</v>
      </c>
      <c r="Y187" s="150">
        <f t="shared" si="119"/>
        <v>0</v>
      </c>
      <c r="Z187" s="149">
        <f t="shared" si="119"/>
        <v>0</v>
      </c>
      <c r="AA187" s="150">
        <f t="shared" si="119"/>
        <v>0</v>
      </c>
      <c r="AB187" s="149">
        <f t="shared" si="119"/>
        <v>0</v>
      </c>
      <c r="AC187" s="150">
        <f t="shared" si="119"/>
        <v>0</v>
      </c>
      <c r="AD187" s="151">
        <f t="shared" si="119"/>
        <v>0</v>
      </c>
    </row>
    <row r="188" spans="1:30" s="13" customFormat="1" ht="24" x14ac:dyDescent="0.25">
      <c r="A188" s="141" t="str">
        <f t="shared" ref="A188:J188" si="120">A103</f>
        <v xml:space="preserve">04.04.01.062-8 </v>
      </c>
      <c r="B188" s="142" t="str">
        <f t="shared" si="120"/>
        <v xml:space="preserve">CIRURGIA PARA PRÓTESE AUDITIVA ANCORADA NO OSSO – TEMPO ÚNICO </v>
      </c>
      <c r="C188" s="143">
        <f t="shared" si="120"/>
        <v>1714.66</v>
      </c>
      <c r="D188" s="144">
        <f t="shared" si="120"/>
        <v>3.0000000000000004</v>
      </c>
      <c r="E188" s="144">
        <f t="shared" si="120"/>
        <v>1.1940928270042195</v>
      </c>
      <c r="F188" s="143">
        <f t="shared" si="120"/>
        <v>2047.4632067510552</v>
      </c>
      <c r="G188" s="144">
        <f t="shared" si="120"/>
        <v>0.53586497890295359</v>
      </c>
      <c r="H188" s="143">
        <f t="shared" si="120"/>
        <v>918.82624472573843</v>
      </c>
      <c r="I188" s="144">
        <f t="shared" si="120"/>
        <v>0.21202531645569622</v>
      </c>
      <c r="J188" s="143">
        <f t="shared" si="120"/>
        <v>363.55132911392411</v>
      </c>
      <c r="K188" s="144">
        <f t="shared" si="118"/>
        <v>0</v>
      </c>
      <c r="L188" s="145">
        <f t="shared" si="118"/>
        <v>0</v>
      </c>
      <c r="M188" s="146">
        <f t="shared" ref="M188:AD188" si="121">M103</f>
        <v>3</v>
      </c>
      <c r="N188" s="147">
        <f t="shared" si="121"/>
        <v>5143.9800000000005</v>
      </c>
      <c r="O188" s="148">
        <f t="shared" si="121"/>
        <v>1.1940928270042195</v>
      </c>
      <c r="P188" s="149">
        <f t="shared" si="121"/>
        <v>2047.4632067510552</v>
      </c>
      <c r="Q188" s="150">
        <f t="shared" si="121"/>
        <v>0.30865822784810126</v>
      </c>
      <c r="R188" s="149">
        <f t="shared" si="121"/>
        <v>529.24391696202531</v>
      </c>
      <c r="S188" s="150">
        <f t="shared" si="121"/>
        <v>4.7493670886075957E-2</v>
      </c>
      <c r="T188" s="149">
        <f t="shared" si="121"/>
        <v>81.435497721518999</v>
      </c>
      <c r="U188" s="150">
        <f t="shared" si="121"/>
        <v>0.21160337552742617</v>
      </c>
      <c r="V188" s="149">
        <f t="shared" si="121"/>
        <v>362.82784388185655</v>
      </c>
      <c r="W188" s="150">
        <f t="shared" si="121"/>
        <v>0</v>
      </c>
      <c r="X188" s="149">
        <f t="shared" si="121"/>
        <v>0</v>
      </c>
      <c r="Y188" s="150">
        <f t="shared" si="121"/>
        <v>0.22720675105485233</v>
      </c>
      <c r="Z188" s="149">
        <f t="shared" si="121"/>
        <v>389.58232776371312</v>
      </c>
      <c r="AA188" s="150">
        <f t="shared" si="121"/>
        <v>0.16453164556962027</v>
      </c>
      <c r="AB188" s="149">
        <f t="shared" si="121"/>
        <v>282.11583139240508</v>
      </c>
      <c r="AC188" s="150">
        <f t="shared" si="121"/>
        <v>0.84641350210970467</v>
      </c>
      <c r="AD188" s="151">
        <f t="shared" si="121"/>
        <v>1451.3113755274262</v>
      </c>
    </row>
    <row r="189" spans="1:30" s="13" customFormat="1" x14ac:dyDescent="0.25">
      <c r="A189" s="141"/>
      <c r="B189" s="142" t="s">
        <v>117</v>
      </c>
      <c r="C189" s="143"/>
      <c r="D189" s="144">
        <f t="shared" ref="D189:J190" si="122">D104</f>
        <v>4.7618481012658238</v>
      </c>
      <c r="E189" s="144">
        <f t="shared" si="122"/>
        <v>2.388185654008439</v>
      </c>
      <c r="F189" s="143">
        <f t="shared" si="122"/>
        <v>61794.303797468361</v>
      </c>
      <c r="G189" s="144">
        <f t="shared" si="122"/>
        <v>0.84452320675105486</v>
      </c>
      <c r="H189" s="143">
        <f t="shared" si="122"/>
        <v>21852.037974683546</v>
      </c>
      <c r="I189" s="144">
        <f t="shared" si="122"/>
        <v>0.2595189873417722</v>
      </c>
      <c r="J189" s="143">
        <f t="shared" si="122"/>
        <v>6715.0537974683557</v>
      </c>
      <c r="K189" s="144">
        <f t="shared" si="118"/>
        <v>1.0580168776371308</v>
      </c>
      <c r="L189" s="145">
        <f t="shared" si="118"/>
        <v>1814.1392194092828</v>
      </c>
      <c r="M189" s="146">
        <f t="shared" ref="M189:AD189" si="123">SUM(M104)</f>
        <v>4.7618481012658229</v>
      </c>
      <c r="N189" s="147">
        <f t="shared" si="123"/>
        <v>123212.81962025317</v>
      </c>
      <c r="O189" s="148">
        <f t="shared" si="123"/>
        <v>2.388185654008439</v>
      </c>
      <c r="P189" s="149">
        <f t="shared" si="123"/>
        <v>4094.9264135021103</v>
      </c>
      <c r="Q189" s="150">
        <f t="shared" si="123"/>
        <v>0.61731645569620253</v>
      </c>
      <c r="R189" s="149">
        <f t="shared" si="123"/>
        <v>1058.4878339240506</v>
      </c>
      <c r="S189" s="150">
        <f t="shared" si="123"/>
        <v>9.4987341772151915E-2</v>
      </c>
      <c r="T189" s="149">
        <f t="shared" si="123"/>
        <v>162.870995443038</v>
      </c>
      <c r="U189" s="150">
        <f t="shared" si="123"/>
        <v>0.42320675105485234</v>
      </c>
      <c r="V189" s="149">
        <f t="shared" si="123"/>
        <v>725.6556877637131</v>
      </c>
      <c r="W189" s="150">
        <f t="shared" si="123"/>
        <v>0</v>
      </c>
      <c r="X189" s="149">
        <f t="shared" si="123"/>
        <v>0</v>
      </c>
      <c r="Y189" s="150">
        <f t="shared" si="123"/>
        <v>0.22720675105485233</v>
      </c>
      <c r="Z189" s="149">
        <f t="shared" si="123"/>
        <v>389.58232776371312</v>
      </c>
      <c r="AA189" s="150">
        <f t="shared" si="123"/>
        <v>0.16453164556962027</v>
      </c>
      <c r="AB189" s="149">
        <f t="shared" si="123"/>
        <v>282.11583139240508</v>
      </c>
      <c r="AC189" s="150">
        <f t="shared" si="123"/>
        <v>0.84641350210970467</v>
      </c>
      <c r="AD189" s="151">
        <f t="shared" si="123"/>
        <v>1451.3113755274262</v>
      </c>
    </row>
    <row r="190" spans="1:30" s="13" customFormat="1" ht="24" x14ac:dyDescent="0.25">
      <c r="A190" s="141" t="str">
        <f>A105</f>
        <v xml:space="preserve">04.04.01.064-4 </v>
      </c>
      <c r="B190" s="142" t="str">
        <f>B105</f>
        <v>CIRURGIA PARA REIMPLANTAÇÃO DA PROTESE AUDITIVA ANCORADA NO OSSO</v>
      </c>
      <c r="C190" s="143">
        <f>C105</f>
        <v>1714.66</v>
      </c>
      <c r="D190" s="144">
        <f t="shared" si="122"/>
        <v>0.3</v>
      </c>
      <c r="E190" s="144">
        <f t="shared" si="122"/>
        <v>0.11940928270042195</v>
      </c>
      <c r="F190" s="143">
        <f t="shared" si="122"/>
        <v>204.74632067510549</v>
      </c>
      <c r="G190" s="144">
        <f t="shared" si="122"/>
        <v>5.3586497890295362E-2</v>
      </c>
      <c r="H190" s="143">
        <f t="shared" si="122"/>
        <v>91.882624472573852</v>
      </c>
      <c r="I190" s="144">
        <f t="shared" si="122"/>
        <v>2.1202531645569622E-2</v>
      </c>
      <c r="J190" s="143">
        <f t="shared" si="122"/>
        <v>36.35513291139241</v>
      </c>
      <c r="K190" s="144">
        <f>K105</f>
        <v>0.10580168776371308</v>
      </c>
      <c r="L190" s="145">
        <f>L104</f>
        <v>32851.424050632915</v>
      </c>
      <c r="M190" s="146">
        <f t="shared" ref="M190:AD190" si="124">M105</f>
        <v>0.3</v>
      </c>
      <c r="N190" s="147">
        <f t="shared" si="124"/>
        <v>514.39800000000002</v>
      </c>
      <c r="O190" s="148">
        <f t="shared" si="124"/>
        <v>0.11940928270042195</v>
      </c>
      <c r="P190" s="149">
        <f t="shared" si="124"/>
        <v>204.74632067510549</v>
      </c>
      <c r="Q190" s="150">
        <f t="shared" si="124"/>
        <v>3.0865822784810128E-2</v>
      </c>
      <c r="R190" s="149">
        <f t="shared" si="124"/>
        <v>52.924391696202534</v>
      </c>
      <c r="S190" s="150">
        <f t="shared" si="124"/>
        <v>4.7493670886075961E-3</v>
      </c>
      <c r="T190" s="149">
        <f t="shared" si="124"/>
        <v>8.1435497721519017</v>
      </c>
      <c r="U190" s="150">
        <f t="shared" si="124"/>
        <v>2.1160337552742617E-2</v>
      </c>
      <c r="V190" s="149">
        <f t="shared" si="124"/>
        <v>36.282784388185654</v>
      </c>
      <c r="W190" s="150">
        <f t="shared" si="124"/>
        <v>0</v>
      </c>
      <c r="X190" s="149">
        <f t="shared" si="124"/>
        <v>0</v>
      </c>
      <c r="Y190" s="150">
        <f t="shared" si="124"/>
        <v>2.2720675105485234E-2</v>
      </c>
      <c r="Z190" s="149">
        <f t="shared" si="124"/>
        <v>38.958232776371311</v>
      </c>
      <c r="AA190" s="150">
        <f t="shared" si="124"/>
        <v>1.6453164556962028E-2</v>
      </c>
      <c r="AB190" s="149">
        <f t="shared" si="124"/>
        <v>28.211583139240513</v>
      </c>
      <c r="AC190" s="150">
        <f t="shared" si="124"/>
        <v>8.4641350210970467E-2</v>
      </c>
      <c r="AD190" s="151">
        <f t="shared" si="124"/>
        <v>145.13113755274262</v>
      </c>
    </row>
    <row r="191" spans="1:30" s="13" customFormat="1" x14ac:dyDescent="0.25">
      <c r="A191" s="141"/>
      <c r="B191" s="142" t="s">
        <v>117</v>
      </c>
      <c r="C191" s="143"/>
      <c r="D191" s="144">
        <f t="shared" ref="D191:J191" si="125">SUM(D106:D107)</f>
        <v>0.6</v>
      </c>
      <c r="E191" s="144">
        <f t="shared" si="125"/>
        <v>0.2388185654008439</v>
      </c>
      <c r="F191" s="143">
        <f t="shared" si="125"/>
        <v>1297.6803797468356</v>
      </c>
      <c r="G191" s="144">
        <f t="shared" si="125"/>
        <v>0.10717299578059072</v>
      </c>
      <c r="H191" s="143">
        <f t="shared" si="125"/>
        <v>582.35126582278485</v>
      </c>
      <c r="I191" s="144">
        <f t="shared" si="125"/>
        <v>4.2405063291139244E-2</v>
      </c>
      <c r="J191" s="143">
        <f t="shared" si="125"/>
        <v>230.41851265822785</v>
      </c>
      <c r="K191" s="144">
        <f>K105</f>
        <v>0.10580168776371308</v>
      </c>
      <c r="L191" s="145">
        <f>L105</f>
        <v>181.41392194092828</v>
      </c>
      <c r="M191" s="146">
        <f t="shared" ref="M191:AD191" si="126">SUM(M106:M107)</f>
        <v>0.6</v>
      </c>
      <c r="N191" s="147">
        <f t="shared" si="126"/>
        <v>3260.25</v>
      </c>
      <c r="O191" s="148">
        <f t="shared" si="126"/>
        <v>0.2388185654008439</v>
      </c>
      <c r="P191" s="149">
        <f t="shared" si="126"/>
        <v>1297.6803797468356</v>
      </c>
      <c r="Q191" s="150">
        <f t="shared" si="126"/>
        <v>6.1731645569620255E-2</v>
      </c>
      <c r="R191" s="149">
        <f t="shared" si="126"/>
        <v>335.43432911392404</v>
      </c>
      <c r="S191" s="150">
        <f t="shared" si="126"/>
        <v>9.4987341772151922E-3</v>
      </c>
      <c r="T191" s="149">
        <f t="shared" si="126"/>
        <v>51.613746835443052</v>
      </c>
      <c r="U191" s="150">
        <f t="shared" si="126"/>
        <v>4.2320675105485234E-2</v>
      </c>
      <c r="V191" s="149">
        <f t="shared" si="126"/>
        <v>229.9599683544304</v>
      </c>
      <c r="W191" s="150">
        <f t="shared" si="126"/>
        <v>0</v>
      </c>
      <c r="X191" s="149">
        <f t="shared" si="126"/>
        <v>0</v>
      </c>
      <c r="Y191" s="150">
        <f t="shared" si="126"/>
        <v>4.5441350210970469E-2</v>
      </c>
      <c r="Z191" s="149">
        <f t="shared" si="126"/>
        <v>246.91693670886079</v>
      </c>
      <c r="AA191" s="150">
        <f t="shared" si="126"/>
        <v>3.2906329113924056E-2</v>
      </c>
      <c r="AB191" s="149">
        <f t="shared" si="126"/>
        <v>178.80476582278484</v>
      </c>
      <c r="AC191" s="150">
        <f t="shared" si="126"/>
        <v>0.16928270042194093</v>
      </c>
      <c r="AD191" s="151">
        <f t="shared" si="126"/>
        <v>919.83987341772161</v>
      </c>
    </row>
    <row r="192" spans="1:30" s="13" customFormat="1" ht="24" x14ac:dyDescent="0.25">
      <c r="A192" s="141" t="str">
        <f t="shared" ref="A192:J192" si="127">A108</f>
        <v>04.04.01.063-6</v>
      </c>
      <c r="B192" s="142" t="str">
        <f t="shared" si="127"/>
        <v>CIRURGIA PARA REVISÃO DA PRÓTESE AUDITIVA ANCORADA NO OSSO</v>
      </c>
      <c r="C192" s="143">
        <f t="shared" si="127"/>
        <v>462.95</v>
      </c>
      <c r="D192" s="144">
        <f t="shared" si="127"/>
        <v>0.3</v>
      </c>
      <c r="E192" s="144">
        <f t="shared" si="127"/>
        <v>0.11940928270042195</v>
      </c>
      <c r="F192" s="143">
        <f t="shared" si="127"/>
        <v>55.28052742616034</v>
      </c>
      <c r="G192" s="144">
        <f t="shared" si="127"/>
        <v>5.3586497890295362E-2</v>
      </c>
      <c r="H192" s="143">
        <f t="shared" si="127"/>
        <v>24.807869198312236</v>
      </c>
      <c r="I192" s="144">
        <f t="shared" si="127"/>
        <v>2.1202531645569622E-2</v>
      </c>
      <c r="J192" s="143">
        <f t="shared" si="127"/>
        <v>9.815712025316456</v>
      </c>
      <c r="K192" s="144">
        <f>K106</f>
        <v>0.10580168776371308</v>
      </c>
      <c r="L192" s="145">
        <f>L106</f>
        <v>684.40466772151899</v>
      </c>
      <c r="M192" s="146">
        <f t="shared" ref="M192:AD192" si="128">M108</f>
        <v>0.3</v>
      </c>
      <c r="N192" s="147">
        <f t="shared" si="128"/>
        <v>138.88500000000002</v>
      </c>
      <c r="O192" s="148">
        <f t="shared" si="128"/>
        <v>0.11940928270042195</v>
      </c>
      <c r="P192" s="149">
        <f t="shared" si="128"/>
        <v>55.28052742616034</v>
      </c>
      <c r="Q192" s="150">
        <f t="shared" si="128"/>
        <v>3.0865822784810128E-2</v>
      </c>
      <c r="R192" s="149">
        <f t="shared" si="128"/>
        <v>14.289332658227849</v>
      </c>
      <c r="S192" s="150">
        <f t="shared" si="128"/>
        <v>4.7493670886075961E-3</v>
      </c>
      <c r="T192" s="149">
        <f t="shared" si="128"/>
        <v>2.1987194936708865</v>
      </c>
      <c r="U192" s="150">
        <f t="shared" si="128"/>
        <v>2.1160337552742617E-2</v>
      </c>
      <c r="V192" s="149">
        <f t="shared" si="128"/>
        <v>9.7961782700421942</v>
      </c>
      <c r="W192" s="150">
        <f t="shared" si="128"/>
        <v>0</v>
      </c>
      <c r="X192" s="149">
        <f t="shared" si="128"/>
        <v>0</v>
      </c>
      <c r="Y192" s="150">
        <f t="shared" si="128"/>
        <v>2.2720675105485234E-2</v>
      </c>
      <c r="Z192" s="149">
        <f t="shared" si="128"/>
        <v>10.518536540084389</v>
      </c>
      <c r="AA192" s="150">
        <f t="shared" si="128"/>
        <v>1.6453164556962028E-2</v>
      </c>
      <c r="AB192" s="149">
        <f t="shared" si="128"/>
        <v>7.6169925316455709</v>
      </c>
      <c r="AC192" s="150">
        <f t="shared" si="128"/>
        <v>8.4641350210970467E-2</v>
      </c>
      <c r="AD192" s="151">
        <f t="shared" si="128"/>
        <v>39.184713080168777</v>
      </c>
    </row>
    <row r="193" spans="1:30" s="13" customFormat="1" ht="24" x14ac:dyDescent="0.25">
      <c r="A193" s="141" t="str">
        <f t="shared" ref="A193:J193" si="129">A109</f>
        <v>03.01.07.018-0</v>
      </c>
      <c r="B193" s="142" t="str">
        <f t="shared" si="129"/>
        <v>ACOMPANHAMENTO DE PACIENTE COM PROTESE AUDITIVA ANCORADA NO OSSO</v>
      </c>
      <c r="C193" s="143">
        <f t="shared" si="129"/>
        <v>58.62</v>
      </c>
      <c r="D193" s="144">
        <f t="shared" si="129"/>
        <v>6.0000000000000009</v>
      </c>
      <c r="E193" s="144">
        <f t="shared" si="129"/>
        <v>2.388185654008439</v>
      </c>
      <c r="F193" s="143">
        <f t="shared" si="129"/>
        <v>139.9954430379747</v>
      </c>
      <c r="G193" s="144">
        <f t="shared" si="129"/>
        <v>1.0717299578059072</v>
      </c>
      <c r="H193" s="143">
        <f t="shared" si="129"/>
        <v>62.824810126582278</v>
      </c>
      <c r="I193" s="144">
        <f t="shared" si="129"/>
        <v>0.42405063291139244</v>
      </c>
      <c r="J193" s="143">
        <f t="shared" si="129"/>
        <v>24.857848101265823</v>
      </c>
      <c r="K193" s="144">
        <f>K107</f>
        <v>0.10580168776371308</v>
      </c>
      <c r="L193" s="145">
        <f>L107</f>
        <v>465.39517405063293</v>
      </c>
      <c r="M193" s="146">
        <f t="shared" ref="M193:AD193" si="130">M109</f>
        <v>6</v>
      </c>
      <c r="N193" s="147">
        <f t="shared" si="130"/>
        <v>351.72</v>
      </c>
      <c r="O193" s="148">
        <f t="shared" si="130"/>
        <v>2.388185654008439</v>
      </c>
      <c r="P193" s="149">
        <f t="shared" si="130"/>
        <v>139.9954430379747</v>
      </c>
      <c r="Q193" s="150">
        <f t="shared" si="130"/>
        <v>0.61731645569620253</v>
      </c>
      <c r="R193" s="149">
        <f t="shared" si="130"/>
        <v>36.187090632911392</v>
      </c>
      <c r="S193" s="150">
        <f t="shared" si="130"/>
        <v>9.4987341772151915E-2</v>
      </c>
      <c r="T193" s="149">
        <f t="shared" si="130"/>
        <v>5.5681579746835448</v>
      </c>
      <c r="U193" s="150">
        <f t="shared" si="130"/>
        <v>0.42320675105485234</v>
      </c>
      <c r="V193" s="149">
        <f t="shared" si="130"/>
        <v>24.808379746835442</v>
      </c>
      <c r="W193" s="150">
        <f t="shared" si="130"/>
        <v>0</v>
      </c>
      <c r="X193" s="149">
        <f t="shared" si="130"/>
        <v>0</v>
      </c>
      <c r="Y193" s="150">
        <f t="shared" si="130"/>
        <v>0.45441350210970466</v>
      </c>
      <c r="Z193" s="149">
        <f t="shared" si="130"/>
        <v>26.637719493670886</v>
      </c>
      <c r="AA193" s="150">
        <f t="shared" si="130"/>
        <v>0.32906329113924054</v>
      </c>
      <c r="AB193" s="149">
        <f t="shared" si="130"/>
        <v>19.289690126582279</v>
      </c>
      <c r="AC193" s="150">
        <f t="shared" si="130"/>
        <v>1.6928270042194093</v>
      </c>
      <c r="AD193" s="151">
        <f t="shared" si="130"/>
        <v>99.233518987341768</v>
      </c>
    </row>
    <row r="194" spans="1:30" s="13" customFormat="1" x14ac:dyDescent="0.25">
      <c r="A194" s="141"/>
      <c r="B194" s="142" t="s">
        <v>117</v>
      </c>
      <c r="C194" s="143"/>
      <c r="D194" s="144">
        <f t="shared" ref="D194:AD194" si="131">SUM(D110:D113)</f>
        <v>24.000000000000004</v>
      </c>
      <c r="E194" s="144">
        <f t="shared" si="131"/>
        <v>9.5527426160337559</v>
      </c>
      <c r="F194" s="143">
        <f t="shared" si="131"/>
        <v>168.65367088607596</v>
      </c>
      <c r="G194" s="144">
        <f t="shared" si="131"/>
        <v>4.2869198312236287</v>
      </c>
      <c r="H194" s="143">
        <f t="shared" si="131"/>
        <v>75.685569620253162</v>
      </c>
      <c r="I194" s="144">
        <f t="shared" si="131"/>
        <v>1.6962025316455698</v>
      </c>
      <c r="J194" s="143">
        <f t="shared" si="131"/>
        <v>29.946455696202538</v>
      </c>
      <c r="K194" s="144">
        <f t="shared" si="131"/>
        <v>8.4641350210970465</v>
      </c>
      <c r="L194" s="145">
        <f t="shared" si="131"/>
        <v>149.43430379746835</v>
      </c>
      <c r="M194" s="146">
        <f t="shared" si="131"/>
        <v>24</v>
      </c>
      <c r="N194" s="147">
        <f t="shared" si="131"/>
        <v>423.71999999999997</v>
      </c>
      <c r="O194" s="148">
        <f t="shared" si="131"/>
        <v>9.5527426160337559</v>
      </c>
      <c r="P194" s="149">
        <f t="shared" si="131"/>
        <v>168.65367088607596</v>
      </c>
      <c r="Q194" s="150">
        <f t="shared" si="131"/>
        <v>2.4692658227848101</v>
      </c>
      <c r="R194" s="149">
        <f t="shared" si="131"/>
        <v>43.594888101265816</v>
      </c>
      <c r="S194" s="150">
        <f t="shared" si="131"/>
        <v>0.37994936708860766</v>
      </c>
      <c r="T194" s="149">
        <f t="shared" si="131"/>
        <v>6.7080060759493687</v>
      </c>
      <c r="U194" s="150">
        <f t="shared" si="131"/>
        <v>1.6928270042194093</v>
      </c>
      <c r="V194" s="149">
        <f t="shared" si="131"/>
        <v>29.886860759493675</v>
      </c>
      <c r="W194" s="150">
        <f t="shared" si="131"/>
        <v>0</v>
      </c>
      <c r="X194" s="149">
        <f t="shared" si="131"/>
        <v>0</v>
      </c>
      <c r="Y194" s="150">
        <f t="shared" si="131"/>
        <v>1.8176540084388186</v>
      </c>
      <c r="Z194" s="149">
        <f t="shared" si="131"/>
        <v>32.090681518987338</v>
      </c>
      <c r="AA194" s="150">
        <f t="shared" si="131"/>
        <v>1.3162531645569622</v>
      </c>
      <c r="AB194" s="149">
        <f t="shared" si="131"/>
        <v>23.238449620253167</v>
      </c>
      <c r="AC194" s="150">
        <f t="shared" si="131"/>
        <v>6.7713080168776374</v>
      </c>
      <c r="AD194" s="151">
        <f t="shared" si="131"/>
        <v>119.5474430379747</v>
      </c>
    </row>
    <row r="195" spans="1:30" s="13" customFormat="1" x14ac:dyDescent="0.25">
      <c r="A195" s="141" t="str">
        <f t="shared" ref="A195:AD195" si="132">A114</f>
        <v xml:space="preserve">03.01.07.011-3 - </v>
      </c>
      <c r="B195" s="142" t="str">
        <f t="shared" si="132"/>
        <v>TERAPIA FONOAUDIOLÓGICA INDIVIDUAL</v>
      </c>
      <c r="C195" s="143">
        <f t="shared" si="132"/>
        <v>10.9</v>
      </c>
      <c r="D195" s="144">
        <f t="shared" si="132"/>
        <v>192.77848101265823</v>
      </c>
      <c r="E195" s="154">
        <f t="shared" si="132"/>
        <v>114.63291139240508</v>
      </c>
      <c r="F195" s="155">
        <f t="shared" si="132"/>
        <v>1249.4987341772153</v>
      </c>
      <c r="G195" s="154">
        <f t="shared" si="132"/>
        <v>51.443037974683548</v>
      </c>
      <c r="H195" s="155">
        <f t="shared" si="132"/>
        <v>560.72911392405069</v>
      </c>
      <c r="I195" s="154">
        <f t="shared" si="132"/>
        <v>20.354430379746837</v>
      </c>
      <c r="J195" s="155">
        <f t="shared" si="132"/>
        <v>221.86329113924054</v>
      </c>
      <c r="K195" s="154">
        <f t="shared" si="132"/>
        <v>6.3481012658227858</v>
      </c>
      <c r="L195" s="156">
        <f t="shared" si="132"/>
        <v>69.194303797468365</v>
      </c>
      <c r="M195" s="146">
        <f t="shared" si="132"/>
        <v>192.77848101265826</v>
      </c>
      <c r="N195" s="147">
        <f t="shared" si="132"/>
        <v>2101.2854430379748</v>
      </c>
      <c r="O195" s="148">
        <f t="shared" si="132"/>
        <v>114.63291139240508</v>
      </c>
      <c r="P195" s="149">
        <f t="shared" si="132"/>
        <v>1249.4987341772153</v>
      </c>
      <c r="Q195" s="150">
        <f t="shared" si="132"/>
        <v>29.631189873417721</v>
      </c>
      <c r="R195" s="149">
        <f t="shared" si="132"/>
        <v>322.9799696202532</v>
      </c>
      <c r="S195" s="150">
        <f t="shared" si="132"/>
        <v>4.5593924050632921</v>
      </c>
      <c r="T195" s="149">
        <f t="shared" si="132"/>
        <v>49.697377215189888</v>
      </c>
      <c r="U195" s="150">
        <f t="shared" si="132"/>
        <v>1.2696202531645571</v>
      </c>
      <c r="V195" s="149">
        <f t="shared" si="132"/>
        <v>13.838860759493672</v>
      </c>
      <c r="W195" s="150">
        <f t="shared" si="132"/>
        <v>0</v>
      </c>
      <c r="X195" s="149">
        <f t="shared" si="132"/>
        <v>0</v>
      </c>
      <c r="Y195" s="150">
        <f t="shared" si="132"/>
        <v>21.811848101265824</v>
      </c>
      <c r="Z195" s="149">
        <f t="shared" si="132"/>
        <v>237.74914430379749</v>
      </c>
      <c r="AA195" s="150">
        <f t="shared" si="132"/>
        <v>15.795037974683545</v>
      </c>
      <c r="AB195" s="149">
        <f t="shared" si="132"/>
        <v>172.16591392405064</v>
      </c>
      <c r="AC195" s="150">
        <f t="shared" si="132"/>
        <v>5.0784810126582283</v>
      </c>
      <c r="AD195" s="151">
        <f t="shared" si="132"/>
        <v>55.355443037974688</v>
      </c>
    </row>
    <row r="196" spans="1:30" s="13" customFormat="1" x14ac:dyDescent="0.25">
      <c r="A196" s="180" t="s">
        <v>121</v>
      </c>
      <c r="B196" s="177" t="s">
        <v>156</v>
      </c>
      <c r="C196" s="177"/>
      <c r="D196" s="177" t="s">
        <v>18</v>
      </c>
      <c r="E196" s="179"/>
      <c r="F196" s="179"/>
      <c r="G196" s="179"/>
      <c r="H196" s="179"/>
      <c r="I196" s="179"/>
      <c r="J196" s="179"/>
      <c r="K196" s="179"/>
      <c r="L196" s="179"/>
      <c r="M196" s="175" t="s">
        <v>19</v>
      </c>
      <c r="N196" s="176"/>
      <c r="O196" s="157"/>
      <c r="P196" s="158"/>
      <c r="Q196" s="159"/>
      <c r="R196" s="158"/>
      <c r="S196" s="159"/>
      <c r="T196" s="158"/>
      <c r="U196" s="159"/>
      <c r="V196" s="158"/>
      <c r="W196" s="159"/>
      <c r="X196" s="158"/>
      <c r="Y196" s="159"/>
      <c r="Z196" s="158"/>
      <c r="AA196" s="159"/>
      <c r="AB196" s="158"/>
      <c r="AC196" s="159"/>
      <c r="AD196" s="160"/>
    </row>
    <row r="197" spans="1:30" s="13" customFormat="1" x14ac:dyDescent="0.25">
      <c r="A197" s="180"/>
      <c r="B197" s="177" t="s">
        <v>157</v>
      </c>
      <c r="C197" s="178" t="s">
        <v>21</v>
      </c>
      <c r="D197" s="177"/>
      <c r="E197" s="179"/>
      <c r="F197" s="179"/>
      <c r="G197" s="179"/>
      <c r="H197" s="179"/>
      <c r="I197" s="179"/>
      <c r="J197" s="179"/>
      <c r="K197" s="179"/>
      <c r="L197" s="179"/>
      <c r="M197" s="175"/>
      <c r="N197" s="176"/>
      <c r="O197" s="157"/>
      <c r="P197" s="158"/>
      <c r="Q197" s="159"/>
      <c r="R197" s="158"/>
      <c r="S197" s="159"/>
      <c r="T197" s="158"/>
      <c r="U197" s="159"/>
      <c r="V197" s="158"/>
      <c r="W197" s="159"/>
      <c r="X197" s="158"/>
      <c r="Y197" s="159"/>
      <c r="Z197" s="158"/>
      <c r="AA197" s="159"/>
      <c r="AB197" s="158"/>
      <c r="AC197" s="159"/>
      <c r="AD197" s="160"/>
    </row>
    <row r="198" spans="1:30" s="13" customFormat="1" x14ac:dyDescent="0.25">
      <c r="A198" s="180"/>
      <c r="B198" s="177"/>
      <c r="C198" s="178"/>
      <c r="D198" s="177"/>
      <c r="E198" s="161"/>
      <c r="F198" s="161"/>
      <c r="G198" s="161"/>
      <c r="H198" s="161"/>
      <c r="I198" s="161"/>
      <c r="J198" s="161"/>
      <c r="K198" s="161"/>
      <c r="L198" s="161"/>
      <c r="M198" s="139" t="s">
        <v>22</v>
      </c>
      <c r="N198" s="140" t="s">
        <v>23</v>
      </c>
      <c r="O198" s="157"/>
      <c r="P198" s="158"/>
      <c r="Q198" s="159"/>
      <c r="R198" s="158"/>
      <c r="S198" s="159"/>
      <c r="T198" s="158"/>
      <c r="U198" s="159"/>
      <c r="V198" s="158"/>
      <c r="W198" s="159"/>
      <c r="X198" s="158"/>
      <c r="Y198" s="159"/>
      <c r="Z198" s="158"/>
      <c r="AA198" s="159"/>
      <c r="AB198" s="158"/>
      <c r="AC198" s="159"/>
      <c r="AD198" s="160"/>
    </row>
    <row r="199" spans="1:30" s="13" customFormat="1" ht="30" customHeight="1" x14ac:dyDescent="0.25">
      <c r="A199" s="142" t="s">
        <v>158</v>
      </c>
      <c r="B199" s="142" t="s">
        <v>160</v>
      </c>
      <c r="C199" s="155" t="s">
        <v>161</v>
      </c>
      <c r="D199" s="154">
        <f>E137</f>
        <v>0</v>
      </c>
      <c r="E199" s="162"/>
      <c r="F199" s="163"/>
      <c r="G199" s="162"/>
      <c r="H199" s="163"/>
      <c r="I199" s="162"/>
      <c r="J199" s="163"/>
      <c r="K199" s="162"/>
      <c r="L199" s="164"/>
      <c r="M199" s="146">
        <f>E137</f>
        <v>0</v>
      </c>
      <c r="N199" s="147">
        <f>F137</f>
        <v>0</v>
      </c>
      <c r="O199" s="157"/>
      <c r="P199" s="158"/>
      <c r="Q199" s="159"/>
      <c r="R199" s="158"/>
      <c r="S199" s="159"/>
      <c r="T199" s="158"/>
      <c r="U199" s="159"/>
      <c r="V199" s="158"/>
      <c r="W199" s="159"/>
      <c r="X199" s="158"/>
      <c r="Y199" s="159"/>
      <c r="Z199" s="158"/>
      <c r="AA199" s="159"/>
      <c r="AB199" s="158"/>
      <c r="AC199" s="159"/>
      <c r="AD199" s="160"/>
    </row>
    <row r="200" spans="1:30" s="13" customFormat="1" x14ac:dyDescent="0.25">
      <c r="A200" s="180" t="s">
        <v>150</v>
      </c>
      <c r="B200" s="177" t="s">
        <v>17</v>
      </c>
      <c r="C200" s="177"/>
      <c r="D200" s="177" t="s">
        <v>18</v>
      </c>
      <c r="E200" s="179"/>
      <c r="F200" s="179"/>
      <c r="G200" s="179"/>
      <c r="H200" s="179"/>
      <c r="I200" s="179"/>
      <c r="J200" s="179"/>
      <c r="K200" s="179"/>
      <c r="L200" s="179"/>
      <c r="M200" s="175" t="s">
        <v>19</v>
      </c>
      <c r="N200" s="176"/>
      <c r="O200" s="157"/>
      <c r="P200" s="158"/>
      <c r="Q200" s="159"/>
      <c r="R200" s="158"/>
      <c r="S200" s="159"/>
      <c r="T200" s="158"/>
      <c r="U200" s="159"/>
      <c r="V200" s="158"/>
      <c r="W200" s="159"/>
      <c r="X200" s="158"/>
      <c r="Y200" s="159"/>
      <c r="Z200" s="158"/>
      <c r="AA200" s="159"/>
      <c r="AB200" s="158"/>
      <c r="AC200" s="159"/>
      <c r="AD200" s="160"/>
    </row>
    <row r="201" spans="1:30" s="13" customFormat="1" x14ac:dyDescent="0.25">
      <c r="A201" s="180"/>
      <c r="B201" s="177" t="s">
        <v>20</v>
      </c>
      <c r="C201" s="178" t="s">
        <v>21</v>
      </c>
      <c r="D201" s="177"/>
      <c r="E201" s="179"/>
      <c r="F201" s="179"/>
      <c r="G201" s="179"/>
      <c r="H201" s="179"/>
      <c r="I201" s="179"/>
      <c r="J201" s="179"/>
      <c r="K201" s="179"/>
      <c r="L201" s="179"/>
      <c r="M201" s="175"/>
      <c r="N201" s="176"/>
      <c r="O201" s="157"/>
      <c r="P201" s="158"/>
      <c r="Q201" s="159"/>
      <c r="R201" s="158"/>
      <c r="S201" s="159"/>
      <c r="T201" s="158"/>
      <c r="U201" s="159"/>
      <c r="V201" s="158"/>
      <c r="W201" s="159"/>
      <c r="X201" s="158"/>
      <c r="Y201" s="159"/>
      <c r="Z201" s="158"/>
      <c r="AA201" s="159"/>
      <c r="AB201" s="158"/>
      <c r="AC201" s="159"/>
      <c r="AD201" s="160"/>
    </row>
    <row r="202" spans="1:30" s="13" customFormat="1" ht="23.25" customHeight="1" x14ac:dyDescent="0.25">
      <c r="A202" s="180"/>
      <c r="B202" s="177"/>
      <c r="C202" s="178"/>
      <c r="D202" s="177"/>
      <c r="E202" s="161"/>
      <c r="F202" s="161"/>
      <c r="G202" s="161"/>
      <c r="H202" s="161"/>
      <c r="I202" s="161"/>
      <c r="J202" s="161"/>
      <c r="K202" s="161"/>
      <c r="L202" s="161"/>
      <c r="M202" s="139" t="s">
        <v>22</v>
      </c>
      <c r="N202" s="140" t="s">
        <v>23</v>
      </c>
      <c r="O202" s="157"/>
      <c r="P202" s="158"/>
      <c r="Q202" s="159"/>
      <c r="R202" s="158"/>
      <c r="S202" s="159"/>
      <c r="T202" s="158"/>
      <c r="U202" s="159"/>
      <c r="V202" s="158"/>
      <c r="W202" s="159"/>
      <c r="X202" s="158"/>
      <c r="Y202" s="159"/>
      <c r="Z202" s="158"/>
      <c r="AA202" s="159"/>
      <c r="AB202" s="158"/>
      <c r="AC202" s="159"/>
      <c r="AD202" s="160"/>
    </row>
    <row r="203" spans="1:30" s="13" customFormat="1" ht="23.25" customHeight="1" x14ac:dyDescent="0.25">
      <c r="A203" s="11" t="s">
        <v>154</v>
      </c>
      <c r="B203" s="142" t="s">
        <v>159</v>
      </c>
      <c r="C203" s="155">
        <v>10</v>
      </c>
      <c r="D203" s="154">
        <f>E146</f>
        <v>0</v>
      </c>
      <c r="E203" s="162"/>
      <c r="F203" s="163"/>
      <c r="G203" s="162"/>
      <c r="H203" s="163"/>
      <c r="I203" s="162"/>
      <c r="J203" s="163"/>
      <c r="K203" s="162"/>
      <c r="L203" s="164"/>
      <c r="M203" s="146">
        <f>E146</f>
        <v>0</v>
      </c>
      <c r="N203" s="147">
        <f>F146</f>
        <v>0</v>
      </c>
      <c r="O203" s="157"/>
      <c r="P203" s="158"/>
      <c r="Q203" s="159"/>
      <c r="R203" s="158"/>
      <c r="S203" s="159"/>
      <c r="T203" s="158"/>
      <c r="U203" s="159"/>
      <c r="V203" s="158"/>
      <c r="W203" s="159"/>
      <c r="X203" s="158"/>
      <c r="Y203" s="159"/>
      <c r="Z203" s="158"/>
      <c r="AA203" s="159"/>
      <c r="AB203" s="158"/>
      <c r="AC203" s="159"/>
      <c r="AD203" s="160"/>
    </row>
    <row r="204" spans="1:30" s="28" customFormat="1" ht="13.5" thickBot="1" x14ac:dyDescent="0.3">
      <c r="A204" s="276" t="s">
        <v>19</v>
      </c>
      <c r="B204" s="277"/>
      <c r="C204" s="165"/>
      <c r="D204" s="166">
        <f>SUM(D182:D195)+SUM(D167:D178)+D199+D203</f>
        <v>3024.8923358649795</v>
      </c>
      <c r="E204" s="166">
        <f t="shared" ref="E204:L204" si="133">SUM(E182:E195)+SUM(E167:E178)</f>
        <v>1717.3443037974685</v>
      </c>
      <c r="F204" s="165">
        <f t="shared" si="133"/>
        <v>976380.32159915601</v>
      </c>
      <c r="G204" s="166">
        <f t="shared" si="133"/>
        <v>592.50547848101269</v>
      </c>
      <c r="H204" s="165">
        <f t="shared" si="133"/>
        <v>348379.53505090286</v>
      </c>
      <c r="I204" s="166">
        <f t="shared" si="133"/>
        <v>138.59263797468358</v>
      </c>
      <c r="J204" s="165">
        <f t="shared" si="133"/>
        <v>107102.69703815192</v>
      </c>
      <c r="K204" s="166">
        <f t="shared" si="133"/>
        <v>573.06426160337548</v>
      </c>
      <c r="L204" s="167">
        <f t="shared" si="133"/>
        <v>523202.66896329122</v>
      </c>
      <c r="M204" s="168">
        <f>SUM(M182:M195)+SUM(M167:M178)+M199+M203</f>
        <v>3024.892335864979</v>
      </c>
      <c r="N204" s="169">
        <f>SUM(N182:N195)+SUM(N167:N178)+N199+N203</f>
        <v>1955238.2454415865</v>
      </c>
      <c r="O204" s="170">
        <f t="shared" ref="O204:AD204" si="134">SUM(O182:O195)+SUM(O167:O178)</f>
        <v>1717.3443037974685</v>
      </c>
      <c r="P204" s="171">
        <f t="shared" si="134"/>
        <v>918680.94421518978</v>
      </c>
      <c r="Q204" s="172">
        <f t="shared" si="134"/>
        <v>443.9122632911392</v>
      </c>
      <c r="R204" s="171">
        <f t="shared" si="134"/>
        <v>237467.66230116459</v>
      </c>
      <c r="S204" s="172">
        <f t="shared" si="134"/>
        <v>59.946511392405078</v>
      </c>
      <c r="T204" s="171">
        <f t="shared" si="134"/>
        <v>36259.905190582271</v>
      </c>
      <c r="U204" s="172">
        <f t="shared" si="134"/>
        <v>248.04147679324896</v>
      </c>
      <c r="V204" s="171">
        <f t="shared" si="134"/>
        <v>161344.85537109704</v>
      </c>
      <c r="W204" s="172">
        <f t="shared" si="134"/>
        <v>0</v>
      </c>
      <c r="X204" s="171">
        <f t="shared" si="134"/>
        <v>0</v>
      </c>
      <c r="Y204" s="172">
        <f t="shared" si="134"/>
        <v>148.59321518987343</v>
      </c>
      <c r="Z204" s="171">
        <f t="shared" si="134"/>
        <v>90507.904936742634</v>
      </c>
      <c r="AA204" s="172">
        <f t="shared" si="134"/>
        <v>78.64612658227847</v>
      </c>
      <c r="AB204" s="171">
        <f t="shared" si="134"/>
        <v>64572.724876936714</v>
      </c>
      <c r="AC204" s="172">
        <f t="shared" si="134"/>
        <v>328.40843881856546</v>
      </c>
      <c r="AD204" s="173">
        <f t="shared" si="134"/>
        <v>331356.37939493672</v>
      </c>
    </row>
  </sheetData>
  <sheetProtection password="F571" sheet="1" objects="1" scenarios="1" formatCells="0" formatColumns="0" formatRows="0" insertColumns="0" insertRows="0" insertHyperlinks="0" deleteColumns="0" deleteRows="0" selectLockedCells="1" sort="0" autoFilter="0" pivotTables="0"/>
  <mergeCells count="160">
    <mergeCell ref="AA180:AB180"/>
    <mergeCell ref="AC180:AD180"/>
    <mergeCell ref="A204:B204"/>
    <mergeCell ref="O180:P180"/>
    <mergeCell ref="Q180:R180"/>
    <mergeCell ref="S180:T180"/>
    <mergeCell ref="U180:V180"/>
    <mergeCell ref="W180:X180"/>
    <mergeCell ref="Y180:Z180"/>
    <mergeCell ref="B180:B181"/>
    <mergeCell ref="C180:C181"/>
    <mergeCell ref="E180:F180"/>
    <mergeCell ref="G180:H180"/>
    <mergeCell ref="I180:J180"/>
    <mergeCell ref="K180:L180"/>
    <mergeCell ref="A179:A181"/>
    <mergeCell ref="B179:C179"/>
    <mergeCell ref="D179:D181"/>
    <mergeCell ref="E179:L179"/>
    <mergeCell ref="M179:N180"/>
    <mergeCell ref="O179:V179"/>
    <mergeCell ref="W179:AD179"/>
    <mergeCell ref="W164:AD164"/>
    <mergeCell ref="E165:F165"/>
    <mergeCell ref="G165:H165"/>
    <mergeCell ref="I165:J165"/>
    <mergeCell ref="K165:L165"/>
    <mergeCell ref="O165:P165"/>
    <mergeCell ref="Q165:R165"/>
    <mergeCell ref="S165:T165"/>
    <mergeCell ref="U165:V165"/>
    <mergeCell ref="W165:X165"/>
    <mergeCell ref="E164:L164"/>
    <mergeCell ref="M164:N165"/>
    <mergeCell ref="O164:V164"/>
    <mergeCell ref="Y165:Z165"/>
    <mergeCell ref="AA165:AB165"/>
    <mergeCell ref="AC165:AD165"/>
    <mergeCell ref="A84:B84"/>
    <mergeCell ref="A86:AD86"/>
    <mergeCell ref="A87:A89"/>
    <mergeCell ref="B87:C87"/>
    <mergeCell ref="D87:D89"/>
    <mergeCell ref="E87:L87"/>
    <mergeCell ref="M87:N88"/>
    <mergeCell ref="O87:V87"/>
    <mergeCell ref="U88:V88"/>
    <mergeCell ref="W88:X88"/>
    <mergeCell ref="Y88:Z88"/>
    <mergeCell ref="AA88:AB88"/>
    <mergeCell ref="AC88:AD88"/>
    <mergeCell ref="K88:L88"/>
    <mergeCell ref="O88:P88"/>
    <mergeCell ref="Q88:R88"/>
    <mergeCell ref="S88:T88"/>
    <mergeCell ref="E98:L102"/>
    <mergeCell ref="O98:V102"/>
    <mergeCell ref="W98:AD102"/>
    <mergeCell ref="A115:B115"/>
    <mergeCell ref="W87:AD87"/>
    <mergeCell ref="B88:B89"/>
    <mergeCell ref="C88:C89"/>
    <mergeCell ref="E88:F88"/>
    <mergeCell ref="G88:H88"/>
    <mergeCell ref="I88:J88"/>
    <mergeCell ref="O48:V50"/>
    <mergeCell ref="G37:H37"/>
    <mergeCell ref="I37:J37"/>
    <mergeCell ref="K37:L37"/>
    <mergeCell ref="O37:P37"/>
    <mergeCell ref="Q37:R37"/>
    <mergeCell ref="S37:T37"/>
    <mergeCell ref="W51:AD53"/>
    <mergeCell ref="A83:B83"/>
    <mergeCell ref="A34:AD34"/>
    <mergeCell ref="A35:AD35"/>
    <mergeCell ref="A36:A38"/>
    <mergeCell ref="B36:C37"/>
    <mergeCell ref="D36:D37"/>
    <mergeCell ref="E36:L36"/>
    <mergeCell ref="M36:N37"/>
    <mergeCell ref="O36:V36"/>
    <mergeCell ref="W36:AD36"/>
    <mergeCell ref="E37:F37"/>
    <mergeCell ref="U37:V37"/>
    <mergeCell ref="W37:X37"/>
    <mergeCell ref="Y37:Z37"/>
    <mergeCell ref="AA37:AB37"/>
    <mergeCell ref="AC37:AD37"/>
    <mergeCell ref="A28:B28"/>
    <mergeCell ref="C28:C31"/>
    <mergeCell ref="A29:B29"/>
    <mergeCell ref="A30:B30"/>
    <mergeCell ref="A31:B31"/>
    <mergeCell ref="A22:B22"/>
    <mergeCell ref="A23:B23"/>
    <mergeCell ref="C23:C26"/>
    <mergeCell ref="A24:B24"/>
    <mergeCell ref="A25:B25"/>
    <mergeCell ref="A26:B26"/>
    <mergeCell ref="A19:B19"/>
    <mergeCell ref="A21:F21"/>
    <mergeCell ref="A10:B10"/>
    <mergeCell ref="A11:B11"/>
    <mergeCell ref="A12:B12"/>
    <mergeCell ref="A13:B13"/>
    <mergeCell ref="A14:B14"/>
    <mergeCell ref="A15:B15"/>
    <mergeCell ref="A27:B27"/>
    <mergeCell ref="A1:AD2"/>
    <mergeCell ref="A3:AD3"/>
    <mergeCell ref="A5:B5"/>
    <mergeCell ref="A6:G6"/>
    <mergeCell ref="A7:G7"/>
    <mergeCell ref="A9:E9"/>
    <mergeCell ref="A16:B16"/>
    <mergeCell ref="A17:B17"/>
    <mergeCell ref="A18:B18"/>
    <mergeCell ref="A143:A144"/>
    <mergeCell ref="B143:B144"/>
    <mergeCell ref="C143:C144"/>
    <mergeCell ref="D143:D144"/>
    <mergeCell ref="E143:F143"/>
    <mergeCell ref="A146:D146"/>
    <mergeCell ref="C148:F148"/>
    <mergeCell ref="A196:A198"/>
    <mergeCell ref="B196:C196"/>
    <mergeCell ref="D196:D198"/>
    <mergeCell ref="E196:L196"/>
    <mergeCell ref="B164:C165"/>
    <mergeCell ref="D164:D165"/>
    <mergeCell ref="A163:N163"/>
    <mergeCell ref="A164:A166"/>
    <mergeCell ref="A121:F121"/>
    <mergeCell ref="A122:A123"/>
    <mergeCell ref="B122:B123"/>
    <mergeCell ref="C122:C123"/>
    <mergeCell ref="D122:D123"/>
    <mergeCell ref="E122:F122"/>
    <mergeCell ref="A137:D137"/>
    <mergeCell ref="C139:F139"/>
    <mergeCell ref="A142:F142"/>
    <mergeCell ref="M196:N197"/>
    <mergeCell ref="B197:B198"/>
    <mergeCell ref="C197:C198"/>
    <mergeCell ref="E197:F197"/>
    <mergeCell ref="G197:H197"/>
    <mergeCell ref="I197:J197"/>
    <mergeCell ref="K197:L197"/>
    <mergeCell ref="A200:A202"/>
    <mergeCell ref="B200:C200"/>
    <mergeCell ref="D200:D202"/>
    <mergeCell ref="E200:L200"/>
    <mergeCell ref="M200:N201"/>
    <mergeCell ref="B201:B202"/>
    <mergeCell ref="C201:C202"/>
    <mergeCell ref="E201:F201"/>
    <mergeCell ref="G201:H201"/>
    <mergeCell ref="I201:J201"/>
    <mergeCell ref="K201:L201"/>
  </mergeCells>
  <pageMargins left="0.51181102362204722" right="0.51181102362204722" top="0.39370078740157483" bottom="0.39370078740157483" header="0.31496062992125984" footer="0.31496062992125984"/>
  <pageSetup paperSize="9" scale="46" orientation="landscape" r:id="rId1"/>
  <rowBreaks count="2" manualBreakCount="2">
    <brk id="66" max="16383" man="1"/>
    <brk id="161" max="16383" man="1"/>
  </rowBreaks>
  <colBreaks count="2" manualBreakCount="2">
    <brk id="14" max="163" man="1"/>
    <brk id="30" max="1048575" man="1"/>
  </colBreaks>
  <ignoredErrors>
    <ignoredError sqref="D174 E174:R174 M185:AD190 S173:AD174 P91:AD97 P106:AD107 J90:J97 F90:H97 O40:V67 J105:J107 F105:H107 P104:V104 F103:L103 P105 R105 P110:AD113 P108 R108 P109 R109 P114 R114 T105 T108 T109 T114 V105 V108 V109 V114 X105 X108 X109 X114 Z105 Z108 Z109 Z114 AB105 AB108 AB109 AB114 AD105 AD108 AD109 AD114 J109:J114 F109:H114 K190" formula="1"/>
  </ignoredError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511811024" right="0.511811024" top="0.78740157499999996" bottom="0.78740157499999996" header="0.31496062000000002" footer="0.3149606200000000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511811024" right="0.511811024" top="0.78740157499999996" bottom="0.78740157499999996" header="0.31496062000000002" footer="0.3149606200000000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3</vt:i4>
      </vt:variant>
      <vt:variant>
        <vt:lpstr>Intervalos nomeados</vt:lpstr>
      </vt:variant>
      <vt:variant>
        <vt:i4>1</vt:i4>
      </vt:variant>
    </vt:vector>
  </HeadingPairs>
  <TitlesOfParts>
    <vt:vector size="4" baseType="lpstr">
      <vt:lpstr>Plan1</vt:lpstr>
      <vt:lpstr>Plan2</vt:lpstr>
      <vt:lpstr>Plan3</vt:lpstr>
      <vt:lpstr>Plan1!Area_de_impressao</vt:lpstr>
    </vt:vector>
  </TitlesOfParts>
  <Company>Ministério da Saúde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Carla Valença Daher</dc:creator>
  <cp:lastModifiedBy>Lizziane D'Avila Pereira</cp:lastModifiedBy>
  <cp:lastPrinted>2015-10-06T20:38:51Z</cp:lastPrinted>
  <dcterms:created xsi:type="dcterms:W3CDTF">2015-10-06T12:41:55Z</dcterms:created>
  <dcterms:modified xsi:type="dcterms:W3CDTF">2016-01-22T18:13:09Z</dcterms:modified>
</cp:coreProperties>
</file>